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2770" windowHeight="8160"/>
  </bookViews>
  <sheets>
    <sheet name="FORMATO MATRIZ" sheetId="1" r:id="rId1"/>
    <sheet name="PELIGROS" sheetId="2" r:id="rId2"/>
    <sheet name="FUNCIONES" sheetId="3" r:id="rId3"/>
  </sheets>
  <definedNames>
    <definedName name="_xlnm._FilterDatabase" localSheetId="0" hidden="1">'FORMATO MATRIZ'!$A$10:$AD$48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0" i="1" l="1"/>
  <c r="AB31" i="1"/>
  <c r="AB32" i="1"/>
  <c r="AB33" i="1"/>
  <c r="AB34" i="1"/>
  <c r="AB35" i="1"/>
  <c r="AB36" i="1"/>
  <c r="AB37" i="1"/>
  <c r="AB38" i="1"/>
  <c r="AB39" i="1"/>
  <c r="AB40" i="1"/>
  <c r="AB41" i="1"/>
  <c r="AB42" i="1"/>
  <c r="AB43" i="1"/>
  <c r="AB44" i="1"/>
  <c r="AB45" i="1"/>
  <c r="AB46" i="1"/>
  <c r="AB47" i="1"/>
  <c r="AB48" i="1"/>
  <c r="W30" i="1"/>
  <c r="W31" i="1"/>
  <c r="W32" i="1"/>
  <c r="W33" i="1"/>
  <c r="W34" i="1"/>
  <c r="W35" i="1"/>
  <c r="W36" i="1"/>
  <c r="W37" i="1"/>
  <c r="W38" i="1"/>
  <c r="W39" i="1"/>
  <c r="W40" i="1"/>
  <c r="W41" i="1"/>
  <c r="W42" i="1"/>
  <c r="W43" i="1"/>
  <c r="W44" i="1"/>
  <c r="W45" i="1"/>
  <c r="W46" i="1"/>
  <c r="W47" i="1"/>
  <c r="W48"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J30" i="1"/>
  <c r="J31" i="1"/>
  <c r="J32" i="1"/>
  <c r="J33" i="1"/>
  <c r="J34" i="1"/>
  <c r="J35" i="1"/>
  <c r="J36" i="1"/>
  <c r="J37" i="1"/>
  <c r="J38" i="1"/>
  <c r="J39" i="1"/>
  <c r="J40" i="1"/>
  <c r="J41" i="1"/>
  <c r="J42" i="1"/>
  <c r="J43" i="1"/>
  <c r="J44" i="1"/>
  <c r="J45" i="1"/>
  <c r="J46" i="1"/>
  <c r="J47" i="1"/>
  <c r="J48" i="1"/>
  <c r="G30" i="1"/>
  <c r="G31" i="1"/>
  <c r="G32" i="1"/>
  <c r="G33" i="1"/>
  <c r="G34" i="1"/>
  <c r="G35" i="1"/>
  <c r="G36" i="1"/>
  <c r="G37" i="1"/>
  <c r="G38" i="1"/>
  <c r="G39" i="1"/>
  <c r="G40" i="1"/>
  <c r="G41" i="1"/>
  <c r="G42" i="1"/>
  <c r="G43" i="1"/>
  <c r="G44" i="1"/>
  <c r="G45" i="1"/>
  <c r="G46" i="1"/>
  <c r="G47" i="1"/>
  <c r="G48" i="1"/>
  <c r="S48" i="1"/>
  <c r="Q48" i="1"/>
  <c r="R48" i="1" s="1"/>
  <c r="T48" i="1" s="1"/>
  <c r="U48" i="1" s="1"/>
  <c r="Q47" i="1"/>
  <c r="R47" i="1" s="1"/>
  <c r="T47" i="1" s="1"/>
  <c r="U47" i="1" s="1"/>
  <c r="Q46" i="1"/>
  <c r="S46" i="1" s="1"/>
  <c r="Q45" i="1"/>
  <c r="S45" i="1" s="1"/>
  <c r="T44" i="1"/>
  <c r="U44" i="1" s="1"/>
  <c r="S44" i="1"/>
  <c r="R44" i="1"/>
  <c r="Q44" i="1"/>
  <c r="S43" i="1"/>
  <c r="Q43" i="1"/>
  <c r="R43" i="1" s="1"/>
  <c r="T43" i="1" s="1"/>
  <c r="U43" i="1" s="1"/>
  <c r="R42" i="1"/>
  <c r="T42" i="1" s="1"/>
  <c r="U42" i="1" s="1"/>
  <c r="Q42" i="1"/>
  <c r="S42" i="1" s="1"/>
  <c r="Q41" i="1"/>
  <c r="S41" i="1" s="1"/>
  <c r="Q40" i="1"/>
  <c r="S40" i="1" s="1"/>
  <c r="Q39" i="1"/>
  <c r="R39" i="1" s="1"/>
  <c r="T39" i="1" s="1"/>
  <c r="U39" i="1" s="1"/>
  <c r="Q38" i="1"/>
  <c r="S38" i="1" s="1"/>
  <c r="Q37" i="1"/>
  <c r="S37" i="1" s="1"/>
  <c r="R36" i="1"/>
  <c r="T36" i="1" s="1"/>
  <c r="U36" i="1" s="1"/>
  <c r="Q36" i="1"/>
  <c r="S36" i="1" s="1"/>
  <c r="S35" i="1"/>
  <c r="Q35" i="1"/>
  <c r="R35" i="1" s="1"/>
  <c r="T35" i="1" s="1"/>
  <c r="U35" i="1" s="1"/>
  <c r="R34" i="1"/>
  <c r="T34" i="1" s="1"/>
  <c r="U34" i="1" s="1"/>
  <c r="Q34" i="1"/>
  <c r="S34" i="1" s="1"/>
  <c r="Q33" i="1"/>
  <c r="S33" i="1" s="1"/>
  <c r="S32" i="1"/>
  <c r="Q32" i="1"/>
  <c r="R32" i="1" s="1"/>
  <c r="T32" i="1" s="1"/>
  <c r="U32" i="1" s="1"/>
  <c r="Q31" i="1"/>
  <c r="R31" i="1" s="1"/>
  <c r="T31" i="1" s="1"/>
  <c r="U31" i="1" s="1"/>
  <c r="Q30" i="1"/>
  <c r="S30" i="1" s="1"/>
  <c r="AB11" i="1"/>
  <c r="AB12" i="1"/>
  <c r="AB13" i="1"/>
  <c r="AB14" i="1"/>
  <c r="AB15" i="1"/>
  <c r="AB16" i="1"/>
  <c r="AB17" i="1"/>
  <c r="AB18" i="1"/>
  <c r="AB19" i="1"/>
  <c r="AB20" i="1"/>
  <c r="AB21" i="1"/>
  <c r="AB22" i="1"/>
  <c r="AB23" i="1"/>
  <c r="AB24" i="1"/>
  <c r="AB25" i="1"/>
  <c r="AB26" i="1"/>
  <c r="AB27" i="1"/>
  <c r="AB28" i="1"/>
  <c r="AB29" i="1"/>
  <c r="W11" i="1"/>
  <c r="W12" i="1"/>
  <c r="W13" i="1"/>
  <c r="W14" i="1"/>
  <c r="W15" i="1"/>
  <c r="W16" i="1"/>
  <c r="W17" i="1"/>
  <c r="W18" i="1"/>
  <c r="W19" i="1"/>
  <c r="W20" i="1"/>
  <c r="W21" i="1"/>
  <c r="W22" i="1"/>
  <c r="W23" i="1"/>
  <c r="W24" i="1"/>
  <c r="W25" i="1"/>
  <c r="W26" i="1"/>
  <c r="W27" i="1"/>
  <c r="W28" i="1"/>
  <c r="W29"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J11" i="1"/>
  <c r="J12" i="1"/>
  <c r="J13" i="1"/>
  <c r="J14" i="1"/>
  <c r="J15" i="1"/>
  <c r="J16" i="1"/>
  <c r="J17" i="1"/>
  <c r="J18" i="1"/>
  <c r="J19" i="1"/>
  <c r="J20" i="1"/>
  <c r="J21" i="1"/>
  <c r="J22" i="1"/>
  <c r="J23" i="1"/>
  <c r="J24" i="1"/>
  <c r="J25" i="1"/>
  <c r="J26" i="1"/>
  <c r="J27" i="1"/>
  <c r="J28" i="1"/>
  <c r="J29" i="1"/>
  <c r="G11" i="1"/>
  <c r="G12" i="1"/>
  <c r="G13" i="1"/>
  <c r="G14" i="1"/>
  <c r="G15" i="1"/>
  <c r="G16" i="1"/>
  <c r="G17" i="1"/>
  <c r="G18" i="1"/>
  <c r="G19" i="1"/>
  <c r="G20" i="1"/>
  <c r="G21" i="1"/>
  <c r="G22" i="1"/>
  <c r="G23" i="1"/>
  <c r="G24" i="1"/>
  <c r="G25" i="1"/>
  <c r="G26" i="1"/>
  <c r="G27" i="1"/>
  <c r="G28" i="1"/>
  <c r="G29" i="1"/>
  <c r="S29" i="1"/>
  <c r="R29" i="1"/>
  <c r="T29" i="1" s="1"/>
  <c r="U29" i="1" s="1"/>
  <c r="Q29" i="1"/>
  <c r="S28" i="1"/>
  <c r="Q28" i="1"/>
  <c r="R28" i="1" s="1"/>
  <c r="T28" i="1" s="1"/>
  <c r="U28" i="1" s="1"/>
  <c r="Q27" i="1"/>
  <c r="S27" i="1" s="1"/>
  <c r="Q26" i="1"/>
  <c r="S26" i="1" s="1"/>
  <c r="Q25" i="1"/>
  <c r="S25" i="1" s="1"/>
  <c r="S24" i="1"/>
  <c r="R24" i="1"/>
  <c r="T24" i="1" s="1"/>
  <c r="U24" i="1" s="1"/>
  <c r="Q24" i="1"/>
  <c r="Q23" i="1"/>
  <c r="R23" i="1" s="1"/>
  <c r="T23" i="1" s="1"/>
  <c r="U23" i="1" s="1"/>
  <c r="Q22" i="1"/>
  <c r="S22" i="1" s="1"/>
  <c r="R21" i="1"/>
  <c r="T21" i="1" s="1"/>
  <c r="U21" i="1" s="1"/>
  <c r="Q21" i="1"/>
  <c r="S21" i="1" s="1"/>
  <c r="Q20" i="1"/>
  <c r="S20" i="1" s="1"/>
  <c r="Q19" i="1"/>
  <c r="R19" i="1" s="1"/>
  <c r="T19" i="1" s="1"/>
  <c r="U19" i="1" s="1"/>
  <c r="Q18" i="1"/>
  <c r="S18" i="1" s="1"/>
  <c r="S17" i="1"/>
  <c r="R17" i="1"/>
  <c r="T17" i="1" s="1"/>
  <c r="U17" i="1" s="1"/>
  <c r="Q17" i="1"/>
  <c r="R16" i="1"/>
  <c r="T16" i="1" s="1"/>
  <c r="U16" i="1" s="1"/>
  <c r="Q16" i="1"/>
  <c r="S16" i="1" s="1"/>
  <c r="Q15" i="1"/>
  <c r="S15" i="1" s="1"/>
  <c r="Q14" i="1"/>
  <c r="S14" i="1" s="1"/>
  <c r="T13" i="1"/>
  <c r="U13" i="1" s="1"/>
  <c r="S13" i="1"/>
  <c r="R13" i="1"/>
  <c r="Q13" i="1"/>
  <c r="S12" i="1"/>
  <c r="R12" i="1"/>
  <c r="T12" i="1" s="1"/>
  <c r="U12" i="1" s="1"/>
  <c r="Q12" i="1"/>
  <c r="Q11" i="1"/>
  <c r="S11" i="1" s="1"/>
  <c r="D11" i="1"/>
  <c r="C11" i="1"/>
  <c r="R20" i="1" l="1"/>
  <c r="T20" i="1" s="1"/>
  <c r="U20" i="1" s="1"/>
  <c r="R25" i="1"/>
  <c r="T25" i="1" s="1"/>
  <c r="U25" i="1" s="1"/>
  <c r="S31" i="1"/>
  <c r="R38" i="1"/>
  <c r="T38" i="1" s="1"/>
  <c r="U38" i="1" s="1"/>
  <c r="R40" i="1"/>
  <c r="T40" i="1" s="1"/>
  <c r="U40" i="1" s="1"/>
  <c r="S47" i="1"/>
  <c r="R30" i="1"/>
  <c r="T30" i="1" s="1"/>
  <c r="U30" i="1" s="1"/>
  <c r="S39" i="1"/>
  <c r="R46" i="1"/>
  <c r="T46" i="1" s="1"/>
  <c r="U46" i="1" s="1"/>
  <c r="R33" i="1"/>
  <c r="T33" i="1" s="1"/>
  <c r="U33" i="1" s="1"/>
  <c r="R37" i="1"/>
  <c r="T37" i="1" s="1"/>
  <c r="U37" i="1" s="1"/>
  <c r="R41" i="1"/>
  <c r="T41" i="1" s="1"/>
  <c r="U41" i="1" s="1"/>
  <c r="R45" i="1"/>
  <c r="T45" i="1" s="1"/>
  <c r="U45" i="1" s="1"/>
  <c r="R11" i="1"/>
  <c r="T11" i="1" s="1"/>
  <c r="U11" i="1" s="1"/>
  <c r="R15" i="1"/>
  <c r="T15" i="1" s="1"/>
  <c r="U15" i="1" s="1"/>
  <c r="R27" i="1"/>
  <c r="T27" i="1" s="1"/>
  <c r="U27" i="1" s="1"/>
  <c r="R14" i="1"/>
  <c r="T14" i="1" s="1"/>
  <c r="U14" i="1" s="1"/>
  <c r="R18" i="1"/>
  <c r="T18" i="1" s="1"/>
  <c r="U18" i="1" s="1"/>
  <c r="S19" i="1"/>
  <c r="R22" i="1"/>
  <c r="T22" i="1" s="1"/>
  <c r="U22" i="1" s="1"/>
  <c r="S23" i="1"/>
  <c r="R26" i="1"/>
  <c r="T26" i="1" s="1"/>
  <c r="U26" i="1" s="1"/>
</calcChain>
</file>

<file path=xl/sharedStrings.xml><?xml version="1.0" encoding="utf-8"?>
<sst xmlns="http://schemas.openxmlformats.org/spreadsheetml/2006/main" count="3482" uniqueCount="1228">
  <si>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</si>
  <si>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</si>
  <si>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</si>
  <si>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</si>
  <si>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</si>
  <si>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</si>
  <si>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</si>
  <si>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</si>
  <si>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</si>
  <si>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</si>
  <si>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</si>
  <si>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</si>
  <si>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</si>
  <si>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</si>
  <si>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</si>
  <si>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</si>
  <si>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</si>
  <si>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</si>
  <si>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</si>
  <si>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</si>
  <si>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</si>
  <si>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</si>
  <si>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</si>
  <si>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</si>
  <si>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</si>
  <si>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</si>
  <si>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</si>
  <si>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</si>
  <si>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</si>
  <si>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</si>
  <si>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</si>
  <si>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</si>
  <si>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</si>
  <si>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</si>
  <si>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</si>
  <si>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</si>
  <si>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</si>
  <si>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</si>
  <si>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</si>
  <si>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</si>
  <si>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</si>
  <si>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</si>
  <si>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</si>
  <si>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</si>
  <si>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</si>
  <si>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</si>
  <si>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</si>
  <si>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</si>
  <si>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</si>
  <si>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</si>
  <si>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</si>
  <si>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</si>
  <si>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</si>
  <si>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</si>
  <si>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</si>
  <si>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</si>
  <si>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</si>
  <si>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</si>
  <si>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</si>
  <si>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</si>
  <si>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</si>
  <si>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</si>
  <si>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</si>
  <si>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</si>
  <si>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</si>
  <si>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</si>
  <si>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</si>
  <si>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</si>
  <si>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</si>
  <si>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</si>
  <si>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</si>
  <si>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</si>
  <si>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</si>
  <si>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</si>
  <si>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</si>
  <si>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</si>
  <si>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</si>
  <si>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</si>
  <si>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</si>
  <si>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</si>
  <si>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</si>
  <si>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</si>
  <si>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</si>
  <si>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</si>
  <si>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</si>
  <si>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</si>
  <si>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</si>
  <si>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</si>
  <si>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</si>
  <si>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</si>
  <si>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</si>
  <si>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</si>
  <si>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</si>
  <si>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</si>
  <si>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</si>
  <si>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</si>
  <si>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</si>
  <si>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</si>
  <si>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</si>
  <si>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</si>
  <si>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</si>
  <si>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</si>
  <si>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</si>
  <si>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</si>
  <si>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</si>
  <si>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</si>
  <si>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</si>
  <si>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</si>
  <si>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</si>
  <si>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</si>
  <si>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</si>
  <si>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</si>
  <si>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</si>
  <si>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</si>
  <si>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</si>
  <si>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</si>
  <si>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</si>
  <si>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</si>
  <si>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</si>
  <si>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</si>
  <si>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</si>
  <si>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</si>
  <si>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</si>
  <si>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</si>
  <si>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</si>
  <si>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</si>
  <si>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</si>
  <si>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</si>
  <si>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</si>
  <si>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</si>
  <si>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</si>
  <si>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</si>
  <si>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</si>
  <si>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</si>
  <si>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</si>
  <si>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</si>
  <si>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</si>
  <si>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</si>
  <si>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</si>
  <si>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</si>
  <si>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</si>
  <si>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</si>
  <si>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</si>
  <si>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</si>
  <si>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</si>
  <si>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</si>
  <si>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</si>
  <si>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</si>
  <si>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</si>
  <si>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</si>
  <si>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</si>
  <si>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</si>
  <si>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</si>
  <si>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</si>
  <si>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</si>
  <si>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</si>
  <si>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</si>
  <si>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</si>
  <si>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</si>
  <si>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</si>
  <si>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</si>
  <si>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</si>
  <si>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</si>
  <si>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</si>
  <si>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</si>
  <si>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</si>
  <si>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</si>
  <si>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</si>
  <si>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</si>
  <si>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</si>
  <si>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</si>
  <si>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</si>
  <si>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</si>
  <si>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</si>
  <si>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</si>
  <si>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</si>
  <si>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</si>
  <si>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</si>
  <si>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</si>
  <si>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</si>
  <si>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</si>
  <si>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</si>
  <si>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</si>
  <si>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</si>
  <si>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</si>
  <si>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</si>
  <si>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</si>
  <si>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</si>
  <si>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</si>
  <si>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</si>
  <si>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</si>
  <si>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</si>
  <si>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</si>
  <si>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</si>
  <si>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</si>
  <si>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</si>
  <si>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</si>
  <si>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</si>
  <si>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</si>
  <si>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</si>
  <si>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</si>
  <si>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</si>
  <si>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</si>
  <si>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</si>
  <si>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</si>
  <si>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</si>
  <si>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</si>
  <si>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</si>
  <si>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</si>
  <si>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</si>
  <si>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</si>
  <si>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</si>
  <si>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</si>
  <si>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</si>
  <si>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</si>
  <si>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</si>
  <si>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</si>
  <si>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</si>
  <si>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</si>
  <si>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</si>
  <si>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</si>
  <si>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</si>
  <si>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</si>
  <si>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</si>
  <si>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</si>
  <si>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</si>
  <si>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</si>
  <si>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</si>
  <si>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</si>
  <si>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</si>
  <si>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</si>
  <si>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</si>
  <si>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</si>
  <si>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</si>
  <si>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</si>
  <si>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</si>
  <si>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</si>
  <si>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</si>
  <si>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</si>
  <si>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</si>
  <si>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</si>
  <si>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</si>
  <si>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</si>
  <si>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</si>
  <si>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</si>
  <si>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</si>
  <si>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</si>
  <si>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</si>
  <si>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</si>
  <si>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</si>
  <si>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</si>
  <si>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</si>
  <si>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</si>
  <si>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</si>
  <si>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</si>
  <si>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</si>
  <si>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</si>
  <si>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</si>
  <si>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</si>
  <si>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</si>
  <si>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</si>
  <si>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</si>
  <si>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</si>
  <si>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</si>
  <si>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</si>
  <si>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</si>
  <si>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</si>
  <si>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</si>
  <si>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</si>
  <si>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</si>
  <si>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</si>
  <si>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</si>
  <si>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</si>
  <si>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</si>
  <si>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</si>
  <si>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</si>
  <si>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</si>
  <si>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</si>
  <si>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</si>
  <si>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</si>
  <si>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</si>
  <si>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</si>
  <si>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</si>
  <si>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</si>
  <si>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</si>
  <si>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</si>
  <si>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</si>
  <si>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</si>
  <si>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</si>
  <si>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</si>
  <si>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</si>
  <si>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</si>
  <si>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</si>
  <si>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</si>
  <si>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</si>
  <si>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</si>
  <si>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</si>
  <si>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</si>
  <si>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</si>
  <si>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</si>
  <si>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</si>
  <si>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</si>
  <si>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</si>
  <si>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</si>
  <si>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</si>
  <si>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</si>
  <si>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</si>
  <si>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</si>
  <si>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</si>
  <si>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</si>
  <si>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</si>
  <si>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</si>
  <si>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</si>
  <si>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</si>
  <si>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</si>
  <si>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</si>
  <si>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</si>
  <si>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</si>
  <si>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</si>
  <si>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</si>
  <si>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</si>
  <si>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</si>
  <si>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</si>
  <si>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</si>
  <si>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</si>
  <si>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</si>
  <si>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</si>
  <si>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</si>
  <si>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</si>
  <si>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</si>
  <si>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</si>
  <si>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</si>
  <si>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</si>
  <si>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</si>
  <si>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</si>
  <si>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</si>
  <si>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</si>
  <si>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</si>
  <si>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</si>
  <si>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</si>
  <si>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</si>
  <si>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</si>
  <si>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</si>
  <si>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</si>
  <si>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</si>
  <si>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</si>
  <si>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</si>
  <si>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</si>
  <si>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</si>
  <si>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</si>
  <si>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</si>
  <si>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</si>
  <si>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</si>
  <si>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</si>
  <si>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</si>
  <si>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</si>
  <si>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</si>
  <si>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</si>
  <si>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</si>
  <si>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</si>
  <si>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</si>
  <si>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</si>
  <si>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</si>
  <si>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</si>
  <si>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</si>
  <si>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</si>
  <si>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</si>
  <si>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</si>
  <si>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</si>
  <si>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</si>
  <si>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</si>
  <si>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</si>
  <si>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</si>
  <si>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</si>
  <si>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</si>
  <si>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</si>
  <si>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</si>
  <si>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</si>
  <si>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</si>
  <si>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</si>
  <si>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</si>
  <si>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</si>
  <si>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</si>
  <si>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</si>
  <si>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</si>
  <si>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</si>
  <si>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</si>
  <si>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</si>
  <si>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</si>
  <si>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</si>
  <si>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</si>
  <si>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</si>
  <si>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</si>
  <si>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</si>
  <si>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</si>
  <si>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</si>
  <si>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</si>
  <si>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</si>
  <si>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</si>
  <si>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</si>
  <si>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</si>
  <si>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</si>
  <si>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</si>
  <si>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</si>
  <si>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</si>
  <si>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</si>
  <si>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</si>
  <si>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</si>
  <si>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</si>
  <si>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</si>
  <si>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</si>
  <si>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</si>
  <si>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</si>
  <si>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</si>
  <si>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</si>
  <si>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</si>
  <si>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</si>
  <si>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</si>
  <si>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</si>
  <si>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</si>
  <si>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</si>
  <si>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</si>
  <si>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</si>
  <si>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</si>
  <si>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</si>
  <si>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</si>
  <si>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</si>
  <si>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</si>
  <si>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</si>
  <si>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</si>
  <si>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</si>
  <si>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</si>
  <si>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</si>
  <si>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</si>
  <si>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</si>
  <si>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</si>
  <si>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</si>
  <si>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</si>
  <si>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</si>
  <si>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</si>
  <si>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</si>
  <si>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</si>
  <si>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</si>
  <si>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</si>
  <si>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</si>
  <si>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</si>
  <si>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</si>
  <si>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</si>
  <si>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</si>
  <si>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</si>
  <si>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</si>
  <si>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</si>
  <si>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</si>
  <si>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</si>
  <si>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</si>
  <si>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</si>
  <si>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</si>
  <si>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</si>
  <si>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</si>
  <si>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</si>
  <si>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</si>
  <si>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</si>
  <si>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</si>
  <si>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</si>
  <si>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</si>
  <si>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</si>
  <si>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</si>
  <si>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</si>
  <si>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</si>
  <si>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</si>
  <si>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</si>
  <si>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</si>
  <si>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</si>
  <si>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</si>
  <si>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</si>
  <si>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</si>
  <si>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</si>
  <si>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</si>
  <si>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</si>
  <si>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</si>
  <si>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</si>
  <si>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</si>
  <si>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</si>
  <si>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</si>
  <si>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</si>
  <si>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</si>
  <si>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</si>
  <si>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</si>
  <si>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</si>
  <si>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</si>
  <si>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</si>
  <si>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</si>
  <si>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</si>
  <si>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</si>
  <si>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</si>
  <si>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</si>
  <si>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</si>
  <si>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</si>
  <si>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</si>
  <si>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</si>
  <si>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</si>
  <si>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</si>
  <si>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</si>
  <si>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</si>
  <si>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</si>
  <si>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</si>
  <si>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</si>
  <si>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</si>
  <si>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</si>
  <si>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</si>
  <si>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</si>
  <si>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</si>
  <si>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</si>
  <si>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</si>
  <si>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</si>
  <si>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</si>
  <si>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</si>
  <si>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</si>
  <si>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</si>
  <si>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</si>
  <si>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</si>
  <si>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</si>
  <si>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</si>
  <si>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</si>
  <si>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</si>
  <si>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</si>
  <si>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</si>
  <si>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</si>
  <si>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</si>
  <si>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</si>
  <si>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</si>
  <si>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</si>
  <si>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</si>
  <si>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</si>
  <si>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</si>
  <si>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</si>
  <si>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</si>
  <si>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</si>
  <si>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</si>
  <si>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</si>
  <si>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</si>
  <si>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</si>
  <si>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</si>
  <si>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</si>
  <si>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</si>
  <si>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</si>
  <si>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</si>
  <si>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</si>
  <si>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</si>
  <si>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</si>
  <si>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</si>
  <si>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</si>
  <si>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</si>
  <si>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</si>
  <si>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</si>
  <si>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</si>
  <si>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</si>
  <si>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</si>
  <si>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</si>
  <si>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</si>
  <si>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</si>
  <si>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</si>
  <si>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</si>
  <si>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</si>
  <si>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</si>
  <si>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</si>
  <si>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</si>
  <si>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</si>
  <si>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</si>
  <si>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</si>
  <si>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</si>
  <si>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</si>
  <si>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</si>
  <si>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</si>
  <si>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</si>
  <si>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</si>
  <si>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</si>
  <si>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</si>
  <si>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</si>
  <si>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</si>
  <si>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</si>
  <si>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</si>
  <si>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</si>
  <si>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</si>
  <si>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</si>
  <si>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</si>
  <si>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</si>
  <si>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</si>
  <si>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</si>
  <si>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</si>
  <si>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</si>
  <si>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</si>
  <si>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</si>
  <si>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</si>
  <si>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</si>
  <si>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</si>
  <si>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</si>
  <si>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</si>
  <si>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</si>
  <si>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</si>
  <si>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</si>
  <si>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</si>
  <si>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</si>
  <si>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</si>
  <si>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</si>
  <si>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</si>
  <si>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</si>
  <si>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</si>
  <si>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</si>
  <si>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</si>
  <si>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</si>
  <si>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</si>
  <si>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</si>
  <si>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</si>
  <si>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</si>
  <si>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</si>
  <si>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</si>
  <si>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</si>
  <si>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</si>
  <si>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</si>
  <si>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</si>
  <si>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</si>
  <si>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</si>
  <si>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</si>
  <si>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</si>
  <si>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</si>
  <si>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</si>
  <si>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</si>
  <si>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</si>
  <si>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</si>
  <si>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</si>
  <si>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</si>
  <si>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</si>
  <si>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</si>
  <si>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</si>
  <si>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</si>
  <si>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</si>
  <si>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</si>
  <si>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</si>
  <si>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</si>
  <si>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</si>
  <si>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</si>
  <si>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</si>
  <si>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</si>
  <si>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</si>
  <si>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</si>
  <si>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</si>
  <si>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</si>
  <si>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</si>
  <si>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</si>
  <si>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</si>
  <si>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</si>
  <si>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</si>
  <si>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</si>
  <si>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</si>
  <si>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</si>
  <si>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</si>
  <si>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</si>
  <si>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</si>
  <si>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</si>
  <si>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</si>
  <si>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</si>
  <si>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</si>
  <si>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</si>
  <si>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</si>
  <si>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</si>
  <si>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</si>
  <si>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</si>
  <si>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</si>
  <si>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</si>
  <si>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</si>
  <si>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</si>
  <si>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</si>
  <si>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</si>
  <si>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</si>
  <si>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</si>
  <si>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</si>
  <si>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</si>
  <si>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</si>
  <si>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</si>
  <si>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</si>
  <si>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</si>
  <si>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</si>
  <si>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</si>
  <si>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</si>
  <si>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</si>
  <si>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</si>
  <si>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</si>
  <si>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</si>
  <si>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</si>
  <si>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</si>
  <si>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</si>
  <si>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</si>
  <si>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</si>
  <si>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</si>
  <si>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</si>
  <si>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</si>
  <si>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</si>
  <si>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</si>
  <si>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</si>
  <si>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</si>
  <si>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</si>
  <si>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</si>
  <si>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</si>
  <si>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</si>
  <si>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</si>
  <si>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</si>
  <si>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</si>
  <si>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</si>
  <si>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</si>
  <si>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</si>
  <si>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</si>
  <si>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</si>
  <si>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</si>
  <si>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</si>
  <si>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</si>
  <si>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</si>
  <si>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</si>
  <si>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</si>
  <si>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</si>
  <si>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</si>
  <si>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</si>
  <si>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</si>
  <si>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</si>
  <si>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</si>
  <si>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</si>
  <si>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</si>
  <si>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</si>
  <si>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</si>
  <si>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</si>
  <si>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</si>
  <si>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</si>
  <si>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</si>
  <si>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</si>
  <si>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</si>
  <si>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</si>
  <si>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</si>
  <si>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</si>
  <si>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</si>
  <si>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</si>
  <si>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</si>
  <si>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</si>
  <si>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</si>
  <si>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</si>
  <si>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</si>
  <si>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</si>
  <si>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</si>
  <si>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</si>
  <si>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</si>
  <si>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</si>
  <si>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</si>
  <si>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</si>
  <si>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</si>
  <si>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</si>
  <si>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</si>
  <si>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</si>
  <si>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</si>
  <si>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</si>
  <si>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</si>
  <si>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</si>
  <si>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</si>
  <si>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</si>
  <si>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</si>
  <si>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</si>
  <si>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</si>
  <si>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</si>
  <si>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</si>
  <si>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</si>
  <si>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</si>
  <si>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</si>
  <si>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</si>
  <si>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</si>
  <si>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</si>
  <si>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</si>
  <si>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</si>
  <si>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</si>
  <si>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</si>
  <si>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</si>
  <si>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</si>
  <si>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</si>
  <si>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</si>
  <si>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</si>
  <si>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</si>
  <si>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</si>
  <si>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</si>
  <si>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</si>
  <si>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</si>
  <si>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</si>
  <si>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</si>
  <si>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</si>
  <si>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</si>
  <si>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</si>
  <si>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</si>
  <si>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</si>
  <si>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</si>
  <si>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</si>
  <si>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</si>
  <si>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</si>
  <si>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</si>
  <si>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</si>
  <si>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</si>
  <si>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</si>
  <si>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</si>
  <si>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</si>
  <si>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</si>
  <si>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</si>
  <si>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</si>
  <si>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</si>
  <si>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</si>
  <si>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</si>
  <si>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</si>
  <si>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</si>
  <si>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</si>
  <si>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</si>
  <si>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</si>
  <si>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</si>
  <si>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</si>
  <si>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</si>
  <si>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</si>
  <si>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</si>
  <si>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</si>
  <si>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</si>
  <si>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</si>
  <si>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</si>
  <si>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</si>
  <si>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</si>
  <si>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</si>
  <si>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</si>
  <si>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</si>
  <si>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</si>
  <si>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</si>
  <si>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</si>
  <si>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</si>
  <si>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</si>
  <si>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</si>
  <si>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</si>
  <si>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</si>
  <si>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</si>
  <si>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</si>
  <si>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</si>
  <si>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</si>
  <si>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</si>
  <si>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</si>
  <si>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</si>
  <si>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</si>
  <si>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</si>
  <si>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</si>
  <si>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</si>
  <si>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</si>
  <si>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</si>
  <si>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</si>
  <si>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</si>
  <si>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</si>
  <si>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</si>
  <si>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</si>
  <si>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</si>
  <si>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</si>
  <si>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</si>
  <si>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</si>
  <si>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</si>
  <si>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</si>
  <si>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</si>
  <si>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</si>
  <si>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</si>
  <si>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</si>
  <si>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</si>
  <si>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</si>
  <si>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</si>
  <si>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</si>
  <si>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</si>
  <si>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</si>
  <si>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</si>
  <si>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</si>
  <si>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</si>
  <si>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</si>
  <si>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</si>
  <si>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</si>
  <si>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</si>
  <si>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</si>
  <si>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</si>
  <si>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</si>
  <si>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</si>
  <si>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</si>
  <si>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</si>
  <si>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</si>
  <si>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</si>
  <si>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</si>
  <si>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</si>
  <si>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</si>
  <si>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</si>
  <si>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</si>
  <si>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</si>
  <si>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</si>
  <si>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</si>
  <si>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</si>
  <si>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</si>
  <si>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</si>
  <si>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</si>
  <si>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</si>
  <si>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</si>
  <si>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</si>
  <si>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</si>
  <si>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</si>
  <si>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</si>
  <si>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</si>
  <si>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</si>
  <si>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</si>
  <si>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</si>
  <si>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</si>
  <si>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</si>
  <si>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</si>
  <si>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</si>
  <si>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</si>
  <si>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</si>
  <si>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</si>
  <si>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</si>
  <si>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</si>
  <si>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</si>
  <si>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</si>
  <si>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</si>
  <si>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</si>
  <si>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</si>
  <si>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</si>
  <si>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</si>
  <si>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</si>
  <si>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</si>
  <si>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</si>
  <si>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</si>
  <si>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</si>
  <si>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</si>
  <si>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</si>
  <si>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</si>
  <si>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</si>
  <si>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</si>
  <si>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</si>
  <si>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</si>
  <si>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</si>
  <si>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</si>
  <si>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</si>
  <si>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</si>
  <si>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</si>
  <si>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</si>
  <si>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</si>
  <si>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</si>
  <si>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</si>
  <si>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</si>
  <si>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</si>
  <si>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</si>
  <si>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</si>
  <si>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</si>
  <si>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</si>
  <si>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</si>
  <si>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</si>
  <si>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</si>
  <si>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</si>
  <si>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</si>
  <si>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</si>
  <si>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</si>
  <si>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</si>
  <si>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</si>
  <si>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</si>
  <si>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</si>
  <si>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</si>
  <si>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</si>
  <si>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</si>
  <si>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</si>
  <si>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</si>
  <si>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</si>
  <si>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</si>
  <si>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</si>
  <si>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</si>
  <si>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</si>
  <si>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</si>
  <si>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</si>
  <si>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</si>
  <si>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</si>
  <si>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</si>
  <si>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</si>
  <si>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</si>
  <si>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</si>
  <si>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</si>
  <si>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</si>
  <si>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</si>
  <si>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</si>
  <si>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</si>
  <si>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</si>
  <si>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</si>
  <si>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</si>
  <si>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</si>
  <si>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</si>
  <si>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</si>
  <si>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</si>
  <si>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</si>
  <si>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</si>
  <si>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</si>
  <si>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</si>
  <si>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</si>
  <si>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</si>
  <si>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</si>
  <si>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</si>
  <si>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</si>
  <si>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</si>
  <si>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</si>
  <si>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</si>
  <si>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</si>
  <si>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</si>
  <si>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</si>
  <si>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</si>
  <si>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</si>
  <si>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</si>
  <si>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</si>
  <si>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</si>
  <si>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</si>
  <si>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</si>
  <si>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</si>
  <si>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</si>
  <si>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</si>
  <si>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</si>
  <si>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</si>
  <si>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</si>
  <si>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</si>
  <si>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</si>
  <si>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</si>
  <si>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</si>
  <si>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</si>
  <si>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</si>
  <si>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</si>
  <si>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</si>
  <si>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</si>
  <si>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</si>
  <si>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</si>
  <si>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</si>
  <si>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</si>
  <si>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</si>
  <si>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</si>
  <si>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</si>
  <si>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</si>
  <si>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</si>
  <si>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</si>
  <si>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</si>
  <si>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</si>
  <si>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</si>
  <si>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</si>
  <si>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</si>
  <si>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</si>
  <si>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</si>
  <si>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</si>
  <si>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</si>
  <si>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</si>
  <si>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</si>
  <si>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</si>
  <si>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</si>
  <si>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</si>
  <si>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</si>
  <si>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</si>
  <si>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</si>
  <si>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</si>
  <si>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</si>
  <si>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</si>
  <si>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</si>
  <si>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</si>
  <si>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</si>
  <si>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</si>
  <si>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</si>
  <si>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</si>
  <si>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</si>
  <si>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</si>
  <si>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</si>
  <si>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</si>
  <si>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</si>
  <si>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</si>
  <si>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</si>
  <si>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</si>
  <si>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</si>
  <si>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</si>
  <si>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</si>
  <si>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</si>
  <si>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</si>
  <si>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</si>
  <si>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</si>
  <si>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</si>
  <si>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</si>
  <si>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</si>
  <si>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</si>
  <si>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</si>
  <si>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</si>
  <si>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</si>
  <si>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</si>
  <si>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</si>
  <si>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</si>
  <si>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</si>
  <si>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</si>
  <si>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</si>
  <si>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</si>
  <si>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</si>
  <si>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</si>
  <si>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</si>
  <si>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</si>
  <si>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</si>
  <si>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</si>
  <si>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</si>
  <si>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</si>
  <si>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</si>
  <si>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</si>
  <si>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</si>
  <si>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</si>
  <si>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</si>
  <si>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</si>
  <si>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</si>
  <si>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</si>
  <si>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</si>
  <si>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</si>
  <si>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</si>
  <si>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</si>
  <si>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</si>
  <si>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</si>
  <si>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</si>
  <si>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</si>
  <si>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</si>
  <si>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</si>
  <si>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</si>
  <si>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</si>
  <si>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</si>
  <si>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</si>
  <si>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</si>
  <si>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</si>
  <si>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</si>
  <si>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</si>
  <si>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</si>
  <si>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</si>
  <si>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</si>
  <si>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</si>
  <si>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</si>
  <si>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</si>
  <si>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</si>
  <si>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</si>
  <si>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</si>
  <si>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</si>
  <si>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</si>
  <si>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</si>
  <si>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</si>
  <si>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</si>
  <si>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</si>
  <si>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</si>
  <si>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</si>
  <si>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</si>
  <si>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</si>
  <si>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</si>
  <si>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</si>
  <si>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</si>
  <si>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</si>
  <si>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</si>
  <si>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</si>
  <si>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</si>
  <si>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</si>
  <si>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</si>
  <si>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</si>
  <si>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</si>
  <si>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</si>
  <si>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</si>
  <si>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</si>
  <si>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</si>
  <si>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</si>
  <si>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</si>
  <si>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</si>
  <si>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</si>
  <si>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</si>
  <si>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</si>
  <si>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</si>
  <si>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</si>
  <si>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</si>
  <si>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</si>
  <si>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</si>
  <si>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</si>
  <si>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</si>
  <si>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</si>
  <si>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</si>
  <si>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</si>
  <si>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</si>
  <si>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</si>
  <si>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</si>
  <si>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</si>
  <si>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</si>
  <si>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</si>
  <si>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</si>
  <si>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</si>
  <si>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</si>
  <si>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</si>
  <si>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</si>
  <si>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</si>
  <si>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</si>
  <si>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</si>
  <si>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</si>
  <si>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</si>
  <si>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</si>
  <si>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</si>
  <si>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</si>
  <si>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</si>
  <si>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No observado</t>
  </si>
  <si>
    <t>Reforzar sobre el adecuado lavado de la ropa de trabajo para evitar contaminación cruzada. Crear un programa donde se incentive al personal en el ciudado de manos. Garantizar que el personal sea incluido dentro del Programa de Vigilancia Epidemiologica para riesgo biologico determinado por la empresa.</t>
  </si>
  <si>
    <t>Elementos de protección personal de acuerdo al manual de E.P.P. de la empresa</t>
  </si>
  <si>
    <t>Mantenimiento preventivo y predictivo del alumbrado la planta, teniendo encuanto que este punto sejecutan labores las 24 horas del día</t>
  </si>
  <si>
    <t>Garantizar la realización de examenes periodicos; capacitar al personal en conservación auditiva y manejo de estrés.</t>
  </si>
  <si>
    <t>Realizar adecuación locativa de un sistema de calefacción, teniendo en cuenta que no se presenten choques termicos por la diferencia de temperaturas.</t>
  </si>
  <si>
    <t xml:space="preserve">Entregar de manera oportuna a los funcionarios la dotación correspondiente a cada cargo; retroalimentar sobre el uso adecuado del vestuario. </t>
  </si>
  <si>
    <t>Capacitar a los fucionarios sobre el adecuado almacenamiento, marcado y etiquetado de productos químicos; dando a conocer las fichas de seguridad de cada uno de los productos que se manejan y realizar la tabla de compatibilidad de los químicos.</t>
  </si>
  <si>
    <t>Adecuación de kit antiderrames para poder contener cualquier tipo de emergencia de manera adecuada. Capacitación sobre el uso de este elemento a todos lo funcionarios.</t>
  </si>
  <si>
    <t>Continuar con el desarrollo del programa de riesgo psicosocial con el fin de retroalimentar acerca del y manejo de estrés, así como factores internos y externos que desarrollen a mayor nivel este riesgo.</t>
  </si>
  <si>
    <t>Practica de pausas activas de manera frecuente para activación de sistema musculo esqueletico</t>
  </si>
  <si>
    <t>Hacer revisión periodica de la fecha de vencimiento de la licencia interna de conducción para cumplir con los requerimientos internos estipulados por la compañía.</t>
  </si>
  <si>
    <t>Se recomienda restringir el acceso a las áreas donde se pueden encontrar expuestos a alta tensión debido a que no es su actividad principal y no cuentan con los Elementos de Protección Personal adecuados para estar en estas áreas.</t>
  </si>
  <si>
    <t>Realizar charlas sobre procedimientos seguros y prevención de accidentes de trabajo. Crear programas sobre guardas de seguridad para aquellas maquinas o elementos que tengan partes en movimiento. Realizar inspecciones pre operacionales para verificar la condición de cada material. Dentro de la hoja de vida de cada equipo o herramienta se debe anexar los mantenimientos tanto correctivos como preventivos verificando la vida útil del mismo.</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</si>
  <si>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</si>
  <si>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</si>
  <si>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Realizar, en coordinacion con los tecnicos del area, la verificacion, operacion y el control del proceso de la planta de tratamiento y desarrollar el proceso de inspeccion, medicion y ensayo, para asegurar la calidad. cantidad, continuidad del agua suministrada.</t>
  </si>
  <si>
    <t>Tomar las muestras del agua cruda, de proceso y tratada de acuerdo con los procedimientos establecidos y entregarlos al responsable de la realizacion de los analisis fisicos quimicos y/o bacteriologicos, con el proposito de asegurar la confiabilidad de los resultados de los analisis realizados. Preparar, lavar y alistar los recipientes  para la toma de muestras de acuerdo con los procedimientos e instructivos establecidos. Inspeccionar el recibo del producto quimico entregado por el proveedor, tomar las muestras de los productos quimicos, manejar los productos quimicos y preparar las soluciones pare el  proceso de tratamiento de acuerdo a las instrucciones dadas por el superior inmediato. Realizar las actividades de manguereo durante el lavado de filtros, los drenajes de los sedimentadores y/o el desocupado de los floculadores y sedimentadores, cuando sea requerido. Registrar los datos en los formatos de inforrnacion del control del proceso propios de sus funciones a cargo, con el proposito de mantener la informacion pertinente y apropiada. Gestionar Ia solicitud de los trabajos de mantenimiento que sean requeridos.</t>
  </si>
  <si>
    <t>NOMBRE CENTRO DE TRABAJO Y/O PROCESO: PLANTA DE TRATAMIENTO YOMASA</t>
  </si>
  <si>
    <t>CENTRO DE TRABAJO Y/O PROCESO: DIVISIÓN SUR SISTEMA ABASTECIMIENTO</t>
  </si>
  <si>
    <t>PLANTA DE TRATAMIENTO YOMASA</t>
  </si>
  <si>
    <t>DIVISIÓN SISTEMA SUR ABASTECIMIENTO</t>
  </si>
  <si>
    <t>biologico</t>
  </si>
  <si>
    <t>fisico</t>
  </si>
  <si>
    <t>quimicos</t>
  </si>
  <si>
    <t>psicosocial</t>
  </si>
  <si>
    <t>biomecanico</t>
  </si>
  <si>
    <t>condiciones de seguridad</t>
  </si>
  <si>
    <t>fenomenos naturales</t>
  </si>
  <si>
    <t>ELABORACIÓN                                            ACTUALIZACIÓN                                               FECHA: 27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</si>
</sst>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1" fillId="4" borderId="13" xfId="0" applyFont="1" applyFill="1" applyBorder="1" applyAlignment="1">
      <alignment horizontal="justify" vertical="center" wrapText="1"/>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3" xfId="0" applyFont="1" applyFill="1" applyBorder="1" applyAlignment="1">
      <alignment horizontal="center" vertical="center" wrapText="1"/>
    </xf>
    <xf numFmtId="0" fontId="0" fillId="8" borderId="13"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3" xfId="0" applyFont="1" applyFill="1" applyBorder="1" applyAlignment="1">
      <alignment horizontal="justify" vertical="center" wrapText="1"/>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0" fillId="4" borderId="17" xfId="0" applyFill="1" applyBorder="1" applyAlignment="1">
      <alignment horizontal="center" vertical="center" wrapText="1"/>
    </xf>
    <xf numFmtId="0" fontId="0" fillId="4" borderId="15" xfId="0"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 fillId="8" borderId="12" xfId="0" applyFont="1" applyFill="1" applyBorder="1" applyAlignment="1">
      <alignment horizontal="justify" vertical="center" wrapText="1"/>
    </xf>
    <xf numFmtId="0" fontId="3" fillId="8" borderId="13" xfId="0" applyFont="1" applyFill="1" applyBorder="1" applyAlignment="1">
      <alignment horizontal="justify" vertical="center" wrapText="1"/>
    </xf>
    <xf numFmtId="0" fontId="3" fillId="8" borderId="14" xfId="0" applyFont="1" applyFill="1" applyBorder="1" applyAlignment="1">
      <alignment horizontal="justify"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tabSelected="1" zoomScale="80" zoomScaleNormal="80"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1227</v>
      </c>
      <c r="D2" s="45"/>
      <c r="E2" s="45"/>
      <c r="F2" s="45"/>
      <c r="G2" s="46"/>
      <c r="K2" s="9"/>
      <c r="L2" s="9"/>
      <c r="M2" s="9"/>
      <c r="V2" s="9"/>
      <c r="AB2" s="10"/>
      <c r="AC2" s="6"/>
      <c r="AD2" s="6"/>
    </row>
    <row r="3" spans="1:30" s="8" customFormat="1" ht="15" customHeight="1">
      <c r="A3" s="5"/>
      <c r="B3" s="6"/>
      <c r="C3" s="47" t="s">
        <v>1217</v>
      </c>
      <c r="D3" s="48"/>
      <c r="E3" s="48"/>
      <c r="F3" s="48"/>
      <c r="G3" s="49"/>
      <c r="K3" s="9"/>
      <c r="L3" s="9"/>
      <c r="M3" s="9"/>
      <c r="V3" s="9"/>
      <c r="AB3" s="10"/>
      <c r="AC3" s="6"/>
      <c r="AD3" s="6"/>
    </row>
    <row r="4" spans="1:30" s="8" customFormat="1" ht="15" customHeight="1" thickBot="1">
      <c r="A4" s="5"/>
      <c r="B4" s="6"/>
      <c r="C4" s="50" t="s">
        <v>1216</v>
      </c>
      <c r="D4" s="51"/>
      <c r="E4" s="51"/>
      <c r="F4" s="51"/>
      <c r="G4" s="52"/>
      <c r="K4" s="9"/>
      <c r="L4" s="9"/>
      <c r="M4" s="9"/>
      <c r="V4" s="9"/>
      <c r="AB4" s="10"/>
      <c r="AC4" s="6"/>
      <c r="AD4" s="6"/>
    </row>
    <row r="5" spans="1:30" s="8" customFormat="1" ht="11.25" customHeight="1">
      <c r="A5" s="5"/>
      <c r="B5" s="6"/>
      <c r="C5" s="11" t="s">
        <v>1196</v>
      </c>
      <c r="E5" s="84"/>
      <c r="F5" s="84"/>
      <c r="G5" s="8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0" t="s">
        <v>11</v>
      </c>
      <c r="B8" s="103" t="s">
        <v>12</v>
      </c>
      <c r="C8" s="85" t="s">
        <v>0</v>
      </c>
      <c r="D8" s="85"/>
      <c r="E8" s="85"/>
      <c r="F8" s="85"/>
      <c r="G8" s="90" t="s">
        <v>1</v>
      </c>
      <c r="H8" s="91"/>
      <c r="I8" s="92"/>
      <c r="J8" s="86" t="s">
        <v>2</v>
      </c>
      <c r="K8" s="83" t="s">
        <v>3</v>
      </c>
      <c r="L8" s="83"/>
      <c r="M8" s="83"/>
      <c r="N8" s="83" t="s">
        <v>4</v>
      </c>
      <c r="O8" s="83"/>
      <c r="P8" s="83"/>
      <c r="Q8" s="83"/>
      <c r="R8" s="83"/>
      <c r="S8" s="83"/>
      <c r="T8" s="83"/>
      <c r="U8" s="83" t="s">
        <v>5</v>
      </c>
      <c r="V8" s="83" t="s">
        <v>6</v>
      </c>
      <c r="W8" s="87"/>
      <c r="X8" s="82" t="s">
        <v>7</v>
      </c>
      <c r="Y8" s="82"/>
      <c r="Z8" s="82"/>
      <c r="AA8" s="82"/>
      <c r="AB8" s="82"/>
      <c r="AC8" s="82"/>
      <c r="AD8" s="82"/>
    </row>
    <row r="9" spans="1:30" ht="15.75" customHeight="1" thickBot="1">
      <c r="A9" s="101"/>
      <c r="B9" s="104"/>
      <c r="C9" s="85"/>
      <c r="D9" s="85"/>
      <c r="E9" s="85"/>
      <c r="F9" s="85"/>
      <c r="G9" s="93"/>
      <c r="H9" s="94"/>
      <c r="I9" s="95"/>
      <c r="J9" s="86"/>
      <c r="K9" s="83"/>
      <c r="L9" s="83"/>
      <c r="M9" s="83"/>
      <c r="N9" s="83"/>
      <c r="O9" s="83"/>
      <c r="P9" s="83"/>
      <c r="Q9" s="83"/>
      <c r="R9" s="83"/>
      <c r="S9" s="83"/>
      <c r="T9" s="83"/>
      <c r="U9" s="87"/>
      <c r="V9" s="87"/>
      <c r="W9" s="87"/>
      <c r="X9" s="82"/>
      <c r="Y9" s="82"/>
      <c r="Z9" s="82"/>
      <c r="AA9" s="82"/>
      <c r="AB9" s="82"/>
      <c r="AC9" s="82"/>
      <c r="AD9" s="82"/>
    </row>
    <row r="10" spans="1:30" ht="39" thickBot="1">
      <c r="A10" s="102"/>
      <c r="B10" s="105"/>
      <c r="C10" s="22" t="s">
        <v>13</v>
      </c>
      <c r="D10" s="22" t="s">
        <v>14</v>
      </c>
      <c r="E10" s="22" t="s">
        <v>1077</v>
      </c>
      <c r="F10" s="22" t="s">
        <v>15</v>
      </c>
      <c r="G10" s="22" t="s">
        <v>16</v>
      </c>
      <c r="H10" s="88" t="s">
        <v>17</v>
      </c>
      <c r="I10" s="89"/>
      <c r="J10" s="86"/>
      <c r="K10" s="22" t="s">
        <v>18</v>
      </c>
      <c r="L10" s="22" t="s">
        <v>19</v>
      </c>
      <c r="M10" s="22" t="s">
        <v>20</v>
      </c>
      <c r="N10" s="22" t="s">
        <v>21</v>
      </c>
      <c r="O10" s="22" t="s">
        <v>22</v>
      </c>
      <c r="P10" s="22" t="s">
        <v>37</v>
      </c>
      <c r="Q10" s="22" t="s">
        <v>36</v>
      </c>
      <c r="R10" s="22" t="s">
        <v>23</v>
      </c>
      <c r="S10" s="22" t="s">
        <v>38</v>
      </c>
      <c r="T10" s="22" t="s">
        <v>24</v>
      </c>
      <c r="U10" s="22" t="s">
        <v>25</v>
      </c>
      <c r="V10" s="22" t="s">
        <v>39</v>
      </c>
      <c r="W10" s="22" t="s">
        <v>26</v>
      </c>
      <c r="X10" s="22" t="s">
        <v>8</v>
      </c>
      <c r="Y10" s="22" t="s">
        <v>9</v>
      </c>
      <c r="Z10" s="22" t="s">
        <v>10</v>
      </c>
      <c r="AA10" s="22" t="s">
        <v>31</v>
      </c>
      <c r="AB10" s="22" t="s">
        <v>27</v>
      </c>
      <c r="AC10" s="22" t="s">
        <v>28</v>
      </c>
      <c r="AD10" s="42" t="s">
        <v>29</v>
      </c>
    </row>
    <row r="11" spans="1:30" ht="51" customHeight="1">
      <c r="A11" s="138" t="s">
        <v>1219</v>
      </c>
      <c r="B11" s="138" t="s">
        <v>1218</v>
      </c>
      <c r="C11" s="110" t="str">
        <f>VLOOKUP(E11,#REF!,2,0)</f>
        <v>Ejecutar la operación y control del proceso de la planta de tratamiento, realizar la toma de datos de la instrumentación y operación de los embalses y demás túneles, con el fin de asegurar que se cumpla con la calidad, cantidad, continuidad y oportunidad del agua tratada.</v>
      </c>
      <c r="D11" s="113" t="str">
        <f>VLOOKUP(E11,#REF!,3,0)</f>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
      <c r="E11" s="116" t="s">
        <v>1067</v>
      </c>
      <c r="F11" s="116" t="s">
        <v>1197</v>
      </c>
      <c r="G11" s="24" t="str">
        <f>VLOOKUP(H11,PELIGROS!A$1:G$445,2,0)</f>
        <v>Bacteria</v>
      </c>
      <c r="H11" s="29" t="s">
        <v>108</v>
      </c>
      <c r="I11" s="80" t="s">
        <v>1220</v>
      </c>
      <c r="J11" s="24" t="str">
        <f>VLOOKUP(H11,PELIGROS!A$2:G$445,3,0)</f>
        <v>Infecciones producidas por Bacterianas</v>
      </c>
      <c r="K11" s="53" t="s">
        <v>1198</v>
      </c>
      <c r="L11" s="24" t="str">
        <f>VLOOKUP(H11,PELIGROS!A$2:G$445,4,0)</f>
        <v>Inspecciones planeadas e inspecciones no planeadas, procedimientos de programas de seguridad y salud en el trabajo</v>
      </c>
      <c r="M11" s="24" t="str">
        <f>VLOOKUP(H11,PELIGROS!A$2:G$445,5,0)</f>
        <v>Programa de vacunación, bota pantalon, overol, guantes, tapabocas, mascarillas con filtos</v>
      </c>
      <c r="N11" s="53">
        <v>2</v>
      </c>
      <c r="O11" s="54">
        <v>3</v>
      </c>
      <c r="P11" s="54">
        <v>10</v>
      </c>
      <c r="Q11" s="54">
        <f>N11*O11</f>
        <v>6</v>
      </c>
      <c r="R11" s="54">
        <f>P11*Q11</f>
        <v>60</v>
      </c>
      <c r="S11" s="29" t="str">
        <f>IF(Q11=40,"MA-40",IF(Q11=30,"MA-30",IF(Q11=20,"A-20",IF(Q11=10,"A-10",IF(Q11=24,"MA-24",IF(Q11=18,"A-18",IF(Q11=12,"A-12",IF(Q11=6,"M-6",IF(Q11=8,"M-8",IF(Q11=6,"M-6",IF(Q11=4,"B-4",IF(Q11=2,"B-2",))))))))))))</f>
        <v>M-6</v>
      </c>
      <c r="T11" s="31" t="str">
        <f t="shared" ref="T11:T48" si="0">IF(R11&lt;=20,"IV",IF(R11&lt;=120,"III",IF(R11&lt;=500,"II",IF(R11&lt;=4000,"I"))))</f>
        <v>III</v>
      </c>
      <c r="U11" s="31" t="str">
        <f>IF(T11=0,"",IF(T11="IV","Aceptable",IF(T11="III","Mejorable",IF(T11="II","No Aceptable o Aceptable Con Control Especifico",IF(T11="I","No Aceptable","")))))</f>
        <v>Mejorable</v>
      </c>
      <c r="V11" s="147">
        <v>8</v>
      </c>
      <c r="W11" s="24" t="str">
        <f>VLOOKUP(H11,PELIGROS!A$2:G$445,6,0)</f>
        <v xml:space="preserve">Enfermedades Infectocontagiosas
</v>
      </c>
      <c r="X11" s="55"/>
      <c r="Y11" s="55"/>
      <c r="Z11" s="55"/>
      <c r="AA11" s="56"/>
      <c r="AB11" s="23" t="str">
        <f>VLOOKUP(H11,PELIGROS!A$2:G$445,7,0)</f>
        <v xml:space="preserve">Riesgo Biológico, Autocuidado y/o Uso y manejo adecuado de E.P.P.
</v>
      </c>
      <c r="AC11" s="132" t="s">
        <v>1199</v>
      </c>
      <c r="AD11" s="110" t="s">
        <v>1200</v>
      </c>
    </row>
    <row r="12" spans="1:30" ht="51">
      <c r="A12" s="139"/>
      <c r="B12" s="139"/>
      <c r="C12" s="111"/>
      <c r="D12" s="114"/>
      <c r="E12" s="117"/>
      <c r="F12" s="117"/>
      <c r="G12" s="24" t="str">
        <f>VLOOKUP(H12,PELIGROS!A$1:G$445,2,0)</f>
        <v>Hongos</v>
      </c>
      <c r="H12" s="30" t="s">
        <v>117</v>
      </c>
      <c r="I12" s="80" t="s">
        <v>1220</v>
      </c>
      <c r="J12" s="24" t="str">
        <f>VLOOKUP(H12,PELIGROS!A$2:G$445,3,0)</f>
        <v>Micosis</v>
      </c>
      <c r="K12" s="15" t="s">
        <v>1198</v>
      </c>
      <c r="L12" s="24" t="str">
        <f>VLOOKUP(H12,PELIGROS!A$2:G$445,4,0)</f>
        <v>Inspecciones planeadas e inspecciones no planeadas, procedimientos de programas de seguridad y salud en el trabajo</v>
      </c>
      <c r="M12" s="24" t="str">
        <f>VLOOKUP(H12,PELIGROS!A$2:G$445,5,0)</f>
        <v>Programa de vacunación, éxamenes periódicos</v>
      </c>
      <c r="N12" s="15">
        <v>2</v>
      </c>
      <c r="O12" s="16">
        <v>3</v>
      </c>
      <c r="P12" s="16">
        <v>10</v>
      </c>
      <c r="Q12" s="16">
        <f t="shared" ref="Q12:Q29" si="1">N12*O12</f>
        <v>6</v>
      </c>
      <c r="R12" s="16">
        <f t="shared" ref="R12:R29" si="2">P12*Q12</f>
        <v>60</v>
      </c>
      <c r="S12" s="30" t="str">
        <f t="shared" ref="S12:S29" si="3">IF(Q12=40,"MA-40",IF(Q12=30,"MA-30",IF(Q12=20,"A-20",IF(Q12=10,"A-10",IF(Q12=24,"MA-24",IF(Q12=18,"A-18",IF(Q12=12,"A-12",IF(Q12=6,"M-6",IF(Q12=8,"M-8",IF(Q12=6,"M-6",IF(Q12=4,"B-4",IF(Q12=2,"B-2",))))))))))))</f>
        <v>M-6</v>
      </c>
      <c r="T12" s="32" t="str">
        <f t="shared" si="0"/>
        <v>III</v>
      </c>
      <c r="U12" s="32" t="str">
        <f t="shared" ref="U12:U29" si="4">IF(T12=0,"",IF(T12="IV","Aceptable",IF(T12="III","Mejorable",IF(T12="II","No Aceptable o Aceptable Con Control Especifico",IF(T12="I","No Aceptable","")))))</f>
        <v>Mejorable</v>
      </c>
      <c r="V12" s="148"/>
      <c r="W12" s="24" t="str">
        <f>VLOOKUP(H12,PELIGROS!A$2:G$445,6,0)</f>
        <v>Micosis</v>
      </c>
      <c r="X12" s="17"/>
      <c r="Y12" s="17"/>
      <c r="Z12" s="17"/>
      <c r="AA12" s="14"/>
      <c r="AB12" s="23" t="str">
        <f>VLOOKUP(H12,PELIGROS!A$2:G$445,7,0)</f>
        <v xml:space="preserve">Riesgo Biológico, Autocuidado y/o Uso y manejo adecuado de E.P.P.
</v>
      </c>
      <c r="AC12" s="133"/>
      <c r="AD12" s="111"/>
    </row>
    <row r="13" spans="1:30" ht="51">
      <c r="A13" s="139"/>
      <c r="B13" s="139"/>
      <c r="C13" s="111"/>
      <c r="D13" s="114"/>
      <c r="E13" s="117"/>
      <c r="F13" s="117"/>
      <c r="G13" s="24" t="str">
        <f>VLOOKUP(H13,PELIGROS!A$1:G$445,2,0)</f>
        <v>Virus</v>
      </c>
      <c r="H13" s="30" t="s">
        <v>120</v>
      </c>
      <c r="I13" s="80" t="s">
        <v>1220</v>
      </c>
      <c r="J13" s="24" t="str">
        <f>VLOOKUP(H13,PELIGROS!A$2:G$445,3,0)</f>
        <v>Infecciones Virales</v>
      </c>
      <c r="K13" s="15" t="s">
        <v>1198</v>
      </c>
      <c r="L13" s="24" t="str">
        <f>VLOOKUP(H13,PELIGROS!A$2:G$445,4,0)</f>
        <v>Inspecciones planeadas e inspecciones no planeadas, procedimientos de programas de seguridad y salud en el trabajo</v>
      </c>
      <c r="M13" s="24" t="str">
        <f>VLOOKUP(H13,PELIGROS!A$2:G$445,5,0)</f>
        <v>Programa de vacunación, bota pantalon, overol, guantes, tapabocas, mascarillas con filtos</v>
      </c>
      <c r="N13" s="15">
        <v>2</v>
      </c>
      <c r="O13" s="16">
        <v>3</v>
      </c>
      <c r="P13" s="16">
        <v>10</v>
      </c>
      <c r="Q13" s="16">
        <f t="shared" si="1"/>
        <v>6</v>
      </c>
      <c r="R13" s="16">
        <f t="shared" si="2"/>
        <v>60</v>
      </c>
      <c r="S13" s="30" t="str">
        <f t="shared" si="3"/>
        <v>M-6</v>
      </c>
      <c r="T13" s="32" t="str">
        <f t="shared" si="0"/>
        <v>III</v>
      </c>
      <c r="U13" s="32" t="str">
        <f t="shared" si="4"/>
        <v>Mejorable</v>
      </c>
      <c r="V13" s="148"/>
      <c r="W13" s="24" t="str">
        <f>VLOOKUP(H13,PELIGROS!A$2:G$445,6,0)</f>
        <v xml:space="preserve">Enfermedades Infectocontagiosas
</v>
      </c>
      <c r="X13" s="17"/>
      <c r="Y13" s="17"/>
      <c r="Z13" s="17"/>
      <c r="AA13" s="14"/>
      <c r="AB13" s="23" t="str">
        <f>VLOOKUP(H13,PELIGROS!A$2:G$445,7,0)</f>
        <v xml:space="preserve">Riesgo Biológico, Autocuidado y/o Uso y manejo adecuado de E.P.P.
</v>
      </c>
      <c r="AC13" s="133"/>
      <c r="AD13" s="111"/>
    </row>
    <row r="14" spans="1:30" ht="51">
      <c r="A14" s="139"/>
      <c r="B14" s="139"/>
      <c r="C14" s="111"/>
      <c r="D14" s="114"/>
      <c r="E14" s="117"/>
      <c r="F14" s="117"/>
      <c r="G14" s="24" t="str">
        <f>VLOOKUP(H14,PELIGROS!A$1:G$445,2,0)</f>
        <v>AUSENCIA O EXCESO DE LUZ EN UN AMBIENTE</v>
      </c>
      <c r="H14" s="30" t="s">
        <v>155</v>
      </c>
      <c r="I14" s="80" t="s">
        <v>1221</v>
      </c>
      <c r="J14" s="24" t="str">
        <f>VLOOKUP(H14,PELIGROS!A$2:G$445,3,0)</f>
        <v>DISMINUCIÓN AGUDEZA VISUAL, CANSANCIO VISUAL</v>
      </c>
      <c r="K14" s="15" t="s">
        <v>1198</v>
      </c>
      <c r="L14" s="24" t="str">
        <f>VLOOKUP(H14,PELIGROS!A$2:G$445,4,0)</f>
        <v>Inspecciones planeadas e inspecciones no planeadas, procedimientos de programas de seguridad y salud en el trabajo</v>
      </c>
      <c r="M14" s="24" t="str">
        <f>VLOOKUP(H14,PELIGROS!A$2:G$445,5,0)</f>
        <v>N/A</v>
      </c>
      <c r="N14" s="15">
        <v>2</v>
      </c>
      <c r="O14" s="16">
        <v>1</v>
      </c>
      <c r="P14" s="16">
        <v>10</v>
      </c>
      <c r="Q14" s="16">
        <f t="shared" si="1"/>
        <v>2</v>
      </c>
      <c r="R14" s="16">
        <f t="shared" si="2"/>
        <v>20</v>
      </c>
      <c r="S14" s="30" t="str">
        <f t="shared" si="3"/>
        <v>B-2</v>
      </c>
      <c r="T14" s="32" t="str">
        <f t="shared" si="0"/>
        <v>IV</v>
      </c>
      <c r="U14" s="32" t="str">
        <f t="shared" si="4"/>
        <v>Aceptable</v>
      </c>
      <c r="V14" s="148"/>
      <c r="W14" s="24" t="str">
        <f>VLOOKUP(H14,PELIGROS!A$2:G$445,6,0)</f>
        <v>DISMINUCIÓN AGUDEZA VISUAL</v>
      </c>
      <c r="X14" s="17"/>
      <c r="Y14" s="17"/>
      <c r="Z14" s="17"/>
      <c r="AA14" s="14"/>
      <c r="AB14" s="23" t="str">
        <f>VLOOKUP(H14,PELIGROS!A$2:G$445,7,0)</f>
        <v>N/A</v>
      </c>
      <c r="AC14" s="17" t="s">
        <v>1201</v>
      </c>
      <c r="AD14" s="111"/>
    </row>
    <row r="15" spans="1:30" ht="51">
      <c r="A15" s="139"/>
      <c r="B15" s="139"/>
      <c r="C15" s="111"/>
      <c r="D15" s="114"/>
      <c r="E15" s="117"/>
      <c r="F15" s="117"/>
      <c r="G15" s="24" t="str">
        <f>VLOOKUP(H15,PELIGROS!A$1:G$445,2,0)</f>
        <v>MAQUINARIA O EQUIPO</v>
      </c>
      <c r="H15" s="30" t="s">
        <v>164</v>
      </c>
      <c r="I15" s="80" t="s">
        <v>1221</v>
      </c>
      <c r="J15" s="24" t="str">
        <f>VLOOKUP(H15,PELIGROS!A$2:G$445,3,0)</f>
        <v>SORDERA, ESTRÉS, HIPOACUSIA, CEFALA,IRRITABILIDAD</v>
      </c>
      <c r="K15" s="15" t="s">
        <v>1198</v>
      </c>
      <c r="L15" s="24" t="str">
        <f>VLOOKUP(H15,PELIGROS!A$2:G$445,4,0)</f>
        <v>Inspecciones planeadas e inspecciones no planeadas, procedimientos de programas de seguridad y salud en el trabajo</v>
      </c>
      <c r="M15" s="24" t="str">
        <f>VLOOKUP(H15,PELIGROS!A$2:G$445,5,0)</f>
        <v>PVE RUIDO</v>
      </c>
      <c r="N15" s="15">
        <v>2</v>
      </c>
      <c r="O15" s="16">
        <v>2</v>
      </c>
      <c r="P15" s="16">
        <v>10</v>
      </c>
      <c r="Q15" s="16">
        <f t="shared" si="1"/>
        <v>4</v>
      </c>
      <c r="R15" s="16">
        <f t="shared" si="2"/>
        <v>40</v>
      </c>
      <c r="S15" s="30" t="str">
        <f t="shared" si="3"/>
        <v>B-4</v>
      </c>
      <c r="T15" s="32" t="str">
        <f t="shared" si="0"/>
        <v>III</v>
      </c>
      <c r="U15" s="32" t="str">
        <f t="shared" si="4"/>
        <v>Mejorable</v>
      </c>
      <c r="V15" s="148"/>
      <c r="W15" s="24" t="str">
        <f>VLOOKUP(H15,PELIGROS!A$2:G$445,6,0)</f>
        <v>SORDERA</v>
      </c>
      <c r="X15" s="17"/>
      <c r="Y15" s="17"/>
      <c r="Z15" s="17"/>
      <c r="AA15" s="14"/>
      <c r="AB15" s="23" t="str">
        <f>VLOOKUP(H15,PELIGROS!A$2:G$445,7,0)</f>
        <v>USO DE EPP</v>
      </c>
      <c r="AC15" s="17" t="s">
        <v>1202</v>
      </c>
      <c r="AD15" s="111"/>
    </row>
    <row r="16" spans="1:30" ht="51">
      <c r="A16" s="139"/>
      <c r="B16" s="139"/>
      <c r="C16" s="111"/>
      <c r="D16" s="114"/>
      <c r="E16" s="117"/>
      <c r="F16" s="117"/>
      <c r="G16" s="24" t="str">
        <f>VLOOKUP(H16,PELIGROS!A$1:G$445,2,0)</f>
        <v>ENERGÍA TÉRMICA, CAMBIO DE TEMPERATURA DURANTE LOS RECORRIDOS</v>
      </c>
      <c r="H16" s="30" t="s">
        <v>174</v>
      </c>
      <c r="I16" s="80" t="s">
        <v>1221</v>
      </c>
      <c r="J16" s="24" t="str">
        <f>VLOOKUP(H16,PELIGROS!A$2:G$445,3,0)</f>
        <v xml:space="preserve"> HIPOTERMIA</v>
      </c>
      <c r="K16" s="15" t="s">
        <v>1198</v>
      </c>
      <c r="L16" s="24" t="str">
        <f>VLOOKUP(H16,PELIGROS!A$2:G$445,4,0)</f>
        <v>Inspecciones planeadas e inspecciones no planeadas, procedimientos de programas de seguridad y salud en el trabajo</v>
      </c>
      <c r="M16" s="24" t="str">
        <f>VLOOKUP(H16,PELIGROS!A$2:G$445,5,0)</f>
        <v>EPP OVEROLES TERMICOS</v>
      </c>
      <c r="N16" s="15">
        <v>2</v>
      </c>
      <c r="O16" s="16">
        <v>4</v>
      </c>
      <c r="P16" s="16">
        <v>25</v>
      </c>
      <c r="Q16" s="16">
        <f t="shared" si="1"/>
        <v>8</v>
      </c>
      <c r="R16" s="16">
        <f t="shared" si="2"/>
        <v>200</v>
      </c>
      <c r="S16" s="30" t="str">
        <f t="shared" si="3"/>
        <v>M-8</v>
      </c>
      <c r="T16" s="32" t="str">
        <f t="shared" si="0"/>
        <v>II</v>
      </c>
      <c r="U16" s="32" t="str">
        <f t="shared" si="4"/>
        <v>No Aceptable o Aceptable Con Control Especifico</v>
      </c>
      <c r="V16" s="148"/>
      <c r="W16" s="24" t="str">
        <f>VLOOKUP(H16,PELIGROS!A$2:G$445,6,0)</f>
        <v xml:space="preserve"> HIPOTERMIA</v>
      </c>
      <c r="X16" s="17"/>
      <c r="Y16" s="17"/>
      <c r="Z16" s="17"/>
      <c r="AA16" s="57" t="s">
        <v>1203</v>
      </c>
      <c r="AB16" s="23" t="str">
        <f>VLOOKUP(H16,PELIGROS!A$2:G$445,7,0)</f>
        <v>N/A</v>
      </c>
      <c r="AC16" s="17" t="s">
        <v>1204</v>
      </c>
      <c r="AD16" s="111"/>
    </row>
    <row r="17" spans="1:30" ht="76.5">
      <c r="A17" s="139"/>
      <c r="B17" s="139"/>
      <c r="C17" s="111"/>
      <c r="D17" s="114"/>
      <c r="E17" s="117"/>
      <c r="F17" s="117"/>
      <c r="G17" s="24" t="str">
        <f>VLOOKUP(H17,PELIGROS!A$1:G$445,2,0)</f>
        <v xml:space="preserve">MALA DISTRIBUCIÓN DE PRODUCTOS </v>
      </c>
      <c r="H17" s="30" t="s">
        <v>244</v>
      </c>
      <c r="I17" s="80" t="s">
        <v>1222</v>
      </c>
      <c r="J17" s="24" t="str">
        <f>VLOOKUP(H17,PELIGROS!A$2:G$445,3,0)</f>
        <v xml:space="preserve">INCENDIO, EXPLOSIÓN, QUEMADURAS, LESIONES DÉRMICAS, LESIONES EN VÍAS RESPIRATORIAS,INTOXICACIÓN,  NÁUSEAS, VÓMITOS, IRRITACIÓN CONJUNTIVA </v>
      </c>
      <c r="K17" s="15" t="s">
        <v>1198</v>
      </c>
      <c r="L17" s="24" t="str">
        <f>VLOOKUP(H17,PELIGROS!A$2:G$445,4,0)</f>
        <v>Inspecciones planeadas e inspecciones no planeadas, procedimientos de programas de seguridad y salud en el trabajo</v>
      </c>
      <c r="M17" s="24" t="str">
        <f>VLOOKUP(H17,PELIGROS!A$2:G$445,5,0)</f>
        <v xml:space="preserve">NO OBSERVADO </v>
      </c>
      <c r="N17" s="15">
        <v>2</v>
      </c>
      <c r="O17" s="16">
        <v>3</v>
      </c>
      <c r="P17" s="16">
        <v>25</v>
      </c>
      <c r="Q17" s="16">
        <f t="shared" si="1"/>
        <v>6</v>
      </c>
      <c r="R17" s="16">
        <f t="shared" si="2"/>
        <v>150</v>
      </c>
      <c r="S17" s="30" t="str">
        <f t="shared" si="3"/>
        <v>M-6</v>
      </c>
      <c r="T17" s="32" t="str">
        <f t="shared" si="0"/>
        <v>II</v>
      </c>
      <c r="U17" s="32" t="str">
        <f t="shared" si="4"/>
        <v>No Aceptable o Aceptable Con Control Especifico</v>
      </c>
      <c r="V17" s="148"/>
      <c r="W17" s="24" t="str">
        <f>VLOOKUP(H17,PELIGROS!A$2:G$445,6,0)</f>
        <v>EXPLOSIÓN</v>
      </c>
      <c r="X17" s="17"/>
      <c r="Y17" s="17"/>
      <c r="Z17" s="17"/>
      <c r="AA17" s="14"/>
      <c r="AB17" s="23" t="str">
        <f>VLOOKUP(H17,PELIGROS!A$2:G$445,7,0)</f>
        <v>USO Y MANEJO ADECUADO DE E.P.P.; PROTOCOLO DE MANEJO DE PRODUCTOS QUÍMICOS; MANEJO DE KIT DE DERRAMES POR PRODUCTOS QUÍMICOS</v>
      </c>
      <c r="AC17" s="17" t="s">
        <v>1205</v>
      </c>
      <c r="AD17" s="111"/>
    </row>
    <row r="18" spans="1:30" ht="51">
      <c r="A18" s="139"/>
      <c r="B18" s="139"/>
      <c r="C18" s="111"/>
      <c r="D18" s="114"/>
      <c r="E18" s="117"/>
      <c r="F18" s="117"/>
      <c r="G18" s="24" t="str">
        <f>VLOOKUP(H18,PELIGROS!A$1:G$445,2,0)</f>
        <v>LÍQUIDOS</v>
      </c>
      <c r="H18" s="30" t="s">
        <v>263</v>
      </c>
      <c r="I18" s="80" t="s">
        <v>1222</v>
      </c>
      <c r="J18" s="24" t="str">
        <f>VLOOKUP(H18,PELIGROS!A$2:G$445,3,0)</f>
        <v xml:space="preserve">  QUEMADURAS, IRRITACIONES, LESIONES PIEL, LESIONES OCULARES, IRRITACIÓN DE LAS MUCOSAS</v>
      </c>
      <c r="K18" s="15" t="s">
        <v>1198</v>
      </c>
      <c r="L18" s="24" t="str">
        <f>VLOOKUP(H18,PELIGROS!A$2:G$445,4,0)</f>
        <v>Inspecciones planeadas e inspecciones no planeadas, procedimientos de programas de seguridad y salud en el trabajo</v>
      </c>
      <c r="M18" s="24" t="str">
        <f>VLOOKUP(H18,PELIGROS!A$2:G$445,5,0)</f>
        <v>EPP TAPABOCAS, CARETAS CON FILTROS, GUANTES</v>
      </c>
      <c r="N18" s="15">
        <v>2</v>
      </c>
      <c r="O18" s="16">
        <v>3</v>
      </c>
      <c r="P18" s="16">
        <v>25</v>
      </c>
      <c r="Q18" s="16">
        <f t="shared" si="1"/>
        <v>6</v>
      </c>
      <c r="R18" s="16">
        <f t="shared" si="2"/>
        <v>150</v>
      </c>
      <c r="S18" s="30" t="str">
        <f t="shared" si="3"/>
        <v>M-6</v>
      </c>
      <c r="T18" s="32" t="str">
        <f t="shared" si="0"/>
        <v>II</v>
      </c>
      <c r="U18" s="32" t="str">
        <f t="shared" si="4"/>
        <v>No Aceptable o Aceptable Con Control Especifico</v>
      </c>
      <c r="V18" s="148"/>
      <c r="W18" s="24" t="str">
        <f>VLOOKUP(H18,PELIGROS!A$2:G$445,6,0)</f>
        <v>LESIONES IRREVERSIBLES VÍAS RESPIRATORIAS</v>
      </c>
      <c r="X18" s="17"/>
      <c r="Y18" s="17"/>
      <c r="Z18" s="17"/>
      <c r="AA18" s="14"/>
      <c r="AB18" s="23" t="str">
        <f>VLOOKUP(H18,PELIGROS!A$2:G$445,7,0)</f>
        <v>USO Y MANEJO ADECUADO DE E.P.P.; MANEJO DE PRODUCTOS QUÍMICOS LÍQUIDOS</v>
      </c>
      <c r="AC18" s="17" t="s">
        <v>1206</v>
      </c>
      <c r="AD18" s="111"/>
    </row>
    <row r="19" spans="1:30" ht="25.5">
      <c r="A19" s="139"/>
      <c r="B19" s="139"/>
      <c r="C19" s="111"/>
      <c r="D19" s="114"/>
      <c r="E19" s="117"/>
      <c r="F19" s="117"/>
      <c r="G19" s="24" t="str">
        <f>VLOOKUP(H19,PELIGROS!A$1:G$445,2,0)</f>
        <v xml:space="preserve"> ALTA CONCENTRACIÓN</v>
      </c>
      <c r="H19" s="30" t="s">
        <v>88</v>
      </c>
      <c r="I19" s="80" t="s">
        <v>1223</v>
      </c>
      <c r="J19" s="24" t="str">
        <f>VLOOKUP(H19,PELIGROS!A$2:G$445,3,0)</f>
        <v>ESTRÉS, DEPRESIÓN, TRANSTORNOS DEL SUEÑO, AUSENCIA DE ATENCIÓN</v>
      </c>
      <c r="K19" s="15" t="s">
        <v>1198</v>
      </c>
      <c r="L19" s="24" t="str">
        <f>VLOOKUP(H19,PELIGROS!A$2:G$445,4,0)</f>
        <v>N/A</v>
      </c>
      <c r="M19" s="24" t="str">
        <f>VLOOKUP(H19,PELIGROS!A$2:G$445,5,0)</f>
        <v>PVE PSICOSOCIAL</v>
      </c>
      <c r="N19" s="15">
        <v>2</v>
      </c>
      <c r="O19" s="16">
        <v>2</v>
      </c>
      <c r="P19" s="16">
        <v>10</v>
      </c>
      <c r="Q19" s="16">
        <f t="shared" si="1"/>
        <v>4</v>
      </c>
      <c r="R19" s="16">
        <f t="shared" si="2"/>
        <v>40</v>
      </c>
      <c r="S19" s="30" t="str">
        <f t="shared" si="3"/>
        <v>B-4</v>
      </c>
      <c r="T19" s="32" t="str">
        <f t="shared" si="0"/>
        <v>III</v>
      </c>
      <c r="U19" s="32" t="str">
        <f t="shared" si="4"/>
        <v>Mejorable</v>
      </c>
      <c r="V19" s="148"/>
      <c r="W19" s="24" t="str">
        <f>VLOOKUP(H19,PELIGROS!A$2:G$445,6,0)</f>
        <v>ESTRÉS, ALTERACIÓN DEL SISTEMA NERVIOSO</v>
      </c>
      <c r="X19" s="17"/>
      <c r="Y19" s="17"/>
      <c r="Z19" s="17"/>
      <c r="AA19" s="14"/>
      <c r="AB19" s="23" t="str">
        <f>VLOOKUP(H19,PELIGROS!A$2:G$445,7,0)</f>
        <v>N/A</v>
      </c>
      <c r="AC19" s="133" t="s">
        <v>1207</v>
      </c>
      <c r="AD19" s="111"/>
    </row>
    <row r="20" spans="1:30" ht="25.5">
      <c r="A20" s="139"/>
      <c r="B20" s="139"/>
      <c r="C20" s="111"/>
      <c r="D20" s="114"/>
      <c r="E20" s="117"/>
      <c r="F20" s="117"/>
      <c r="G20" s="24" t="str">
        <f>VLOOKUP(H20,PELIGROS!A$1:G$445,2,0)</f>
        <v>DESARROLLO DE LAS MISMAS FUNCIONES DURANTE UN LARGO PERÍODO DE TIEMPO</v>
      </c>
      <c r="H20" s="30" t="s">
        <v>455</v>
      </c>
      <c r="I20" s="80" t="s">
        <v>1223</v>
      </c>
      <c r="J20" s="24" t="str">
        <f>VLOOKUP(H20,PELIGROS!A$2:G$445,3,0)</f>
        <v>DEPRESIÓN, ESTRÉS</v>
      </c>
      <c r="K20" s="15" t="s">
        <v>1198</v>
      </c>
      <c r="L20" s="24" t="str">
        <f>VLOOKUP(H20,PELIGROS!A$2:G$445,4,0)</f>
        <v>N/A</v>
      </c>
      <c r="M20" s="24" t="str">
        <f>VLOOKUP(H20,PELIGROS!A$2:G$445,5,0)</f>
        <v>PVE PSICOSOCIAL</v>
      </c>
      <c r="N20" s="15">
        <v>2</v>
      </c>
      <c r="O20" s="16">
        <v>3</v>
      </c>
      <c r="P20" s="16">
        <v>10</v>
      </c>
      <c r="Q20" s="16">
        <f t="shared" si="1"/>
        <v>6</v>
      </c>
      <c r="R20" s="16">
        <f t="shared" si="2"/>
        <v>60</v>
      </c>
      <c r="S20" s="30" t="str">
        <f t="shared" si="3"/>
        <v>M-6</v>
      </c>
      <c r="T20" s="32" t="str">
        <f t="shared" si="0"/>
        <v>III</v>
      </c>
      <c r="U20" s="32" t="str">
        <f t="shared" si="4"/>
        <v>Mejorable</v>
      </c>
      <c r="V20" s="148"/>
      <c r="W20" s="24" t="str">
        <f>VLOOKUP(H20,PELIGROS!A$2:G$445,6,0)</f>
        <v>ESTRÉS</v>
      </c>
      <c r="X20" s="17"/>
      <c r="Y20" s="17"/>
      <c r="Z20" s="17"/>
      <c r="AA20" s="14"/>
      <c r="AB20" s="23" t="str">
        <f>VLOOKUP(H20,PELIGROS!A$2:G$445,7,0)</f>
        <v>N/A</v>
      </c>
      <c r="AC20" s="133"/>
      <c r="AD20" s="111"/>
    </row>
    <row r="21" spans="1:30" ht="51">
      <c r="A21" s="139"/>
      <c r="B21" s="139"/>
      <c r="C21" s="111"/>
      <c r="D21" s="114"/>
      <c r="E21" s="117"/>
      <c r="F21" s="117"/>
      <c r="G21" s="24" t="str">
        <f>VLOOKUP(H21,PELIGROS!A$1:G$445,2,0)</f>
        <v>Forzadas, Prolongadas</v>
      </c>
      <c r="H21" s="30" t="s">
        <v>40</v>
      </c>
      <c r="I21" s="80" t="s">
        <v>1224</v>
      </c>
      <c r="J21" s="24" t="str">
        <f>VLOOKUP(H21,PELIGROS!A$2:G$445,3,0)</f>
        <v xml:space="preserve">Lesiones osteomusculares, lesiones osteoarticulares
</v>
      </c>
      <c r="K21" s="15" t="s">
        <v>1198</v>
      </c>
      <c r="L21" s="24" t="str">
        <f>VLOOKUP(H21,PELIGROS!A$2:G$445,4,0)</f>
        <v>Inspecciones planeadas e inspecciones no planeadas, procedimientos de programas de seguridad y salud en el trabajo</v>
      </c>
      <c r="M21" s="24" t="str">
        <f>VLOOKUP(H21,PELIGROS!A$2:G$445,5,0)</f>
        <v>PVE Biomecánico, programa pausas activas, exámenes periódicos, recomendaciones, control de posturas</v>
      </c>
      <c r="N21" s="15">
        <v>2</v>
      </c>
      <c r="O21" s="16">
        <v>2</v>
      </c>
      <c r="P21" s="16">
        <v>25</v>
      </c>
      <c r="Q21" s="16">
        <f t="shared" si="1"/>
        <v>4</v>
      </c>
      <c r="R21" s="16">
        <f t="shared" si="2"/>
        <v>100</v>
      </c>
      <c r="S21" s="30" t="str">
        <f t="shared" si="3"/>
        <v>B-4</v>
      </c>
      <c r="T21" s="32" t="str">
        <f t="shared" si="0"/>
        <v>III</v>
      </c>
      <c r="U21" s="32" t="str">
        <f t="shared" si="4"/>
        <v>Mejorable</v>
      </c>
      <c r="V21" s="148"/>
      <c r="W21" s="24" t="str">
        <f>VLOOKUP(H21,PELIGROS!A$2:G$445,6,0)</f>
        <v>Enfermedades Osteomusculares</v>
      </c>
      <c r="X21" s="17"/>
      <c r="Y21" s="17"/>
      <c r="Z21" s="17"/>
      <c r="AA21" s="14"/>
      <c r="AB21" s="23" t="str">
        <f>VLOOKUP(H21,PELIGROS!A$2:G$445,7,0)</f>
        <v>Prevención en lesiones osteomusculares, líderes de pausas activas</v>
      </c>
      <c r="AC21" s="133" t="s">
        <v>1208</v>
      </c>
      <c r="AD21" s="111"/>
    </row>
    <row r="22" spans="1:30" ht="51">
      <c r="A22" s="139"/>
      <c r="B22" s="139"/>
      <c r="C22" s="111"/>
      <c r="D22" s="114"/>
      <c r="E22" s="117"/>
      <c r="F22" s="117"/>
      <c r="G22" s="24" t="str">
        <f>VLOOKUP(H22,PELIGROS!A$1:G$445,2,0)</f>
        <v>Carga de un peso mayor al recomendado</v>
      </c>
      <c r="H22" s="30" t="s">
        <v>486</v>
      </c>
      <c r="I22" s="80" t="s">
        <v>1224</v>
      </c>
      <c r="J22" s="24" t="str">
        <f>VLOOKUP(H22,PELIGROS!A$2:G$445,3,0)</f>
        <v>Lesiones osteomusculares, lesiones osteoarticulares</v>
      </c>
      <c r="K22" s="15" t="s">
        <v>1198</v>
      </c>
      <c r="L22" s="24" t="str">
        <f>VLOOKUP(H22,PELIGROS!A$2:G$445,4,0)</f>
        <v>Inspecciones planeadas e inspecciones no planeadas, procedimientos de programas de seguridad y salud en el trabajo</v>
      </c>
      <c r="M22" s="24" t="str">
        <f>VLOOKUP(H22,PELIGROS!A$2:G$445,5,0)</f>
        <v>PVE Biomecánico, programa pausas activas, exámenes periódicos, recomendaciones, control de posturas</v>
      </c>
      <c r="N22" s="15">
        <v>2</v>
      </c>
      <c r="O22" s="16">
        <v>2</v>
      </c>
      <c r="P22" s="16">
        <v>25</v>
      </c>
      <c r="Q22" s="16">
        <f t="shared" si="1"/>
        <v>4</v>
      </c>
      <c r="R22" s="16">
        <f t="shared" si="2"/>
        <v>100</v>
      </c>
      <c r="S22" s="30" t="str">
        <f t="shared" si="3"/>
        <v>B-4</v>
      </c>
      <c r="T22" s="32" t="str">
        <f t="shared" si="0"/>
        <v>III</v>
      </c>
      <c r="U22" s="32" t="str">
        <f t="shared" si="4"/>
        <v>Mejorable</v>
      </c>
      <c r="V22" s="148"/>
      <c r="W22" s="24" t="str">
        <f>VLOOKUP(H22,PELIGROS!A$2:G$445,6,0)</f>
        <v>Enfermedades del sistema osteomuscular</v>
      </c>
      <c r="X22" s="17"/>
      <c r="Y22" s="17"/>
      <c r="Z22" s="17"/>
      <c r="AA22" s="14"/>
      <c r="AB22" s="23" t="str">
        <f>VLOOKUP(H22,PELIGROS!A$2:G$445,7,0)</f>
        <v>Prevención en lesiones osteomusculares, Líderes en pausas activas</v>
      </c>
      <c r="AC22" s="133"/>
      <c r="AD22" s="111"/>
    </row>
    <row r="23" spans="1:30" ht="63.75">
      <c r="A23" s="139"/>
      <c r="B23" s="139"/>
      <c r="C23" s="111"/>
      <c r="D23" s="114"/>
      <c r="E23" s="117"/>
      <c r="F23" s="117"/>
      <c r="G23" s="24" t="str">
        <f>VLOOKUP(H23,PELIGROS!A$1:G$445,2,0)</f>
        <v>Atropellamiento, Envestir</v>
      </c>
      <c r="H23" s="30" t="s">
        <v>1187</v>
      </c>
      <c r="I23" s="80" t="s">
        <v>1225</v>
      </c>
      <c r="J23" s="24" t="str">
        <f>VLOOKUP(H23,PELIGROS!A$2:G$445,3,0)</f>
        <v>Lesiones, pérdidas materiales, muerte</v>
      </c>
      <c r="K23" s="15" t="s">
        <v>1198</v>
      </c>
      <c r="L23" s="24" t="str">
        <f>VLOOKUP(H23,PELIGROS!A$2:G$445,4,0)</f>
        <v>Inspecciones planeadas e inspecciones no planeadas, procedimientos de programas de seguridad y salud en el trabajo</v>
      </c>
      <c r="M23" s="24" t="str">
        <f>VLOOKUP(H23,PELIGROS!A$2:G$445,5,0)</f>
        <v>Programa de seguridad vial, señalización</v>
      </c>
      <c r="N23" s="15">
        <v>2</v>
      </c>
      <c r="O23" s="16">
        <v>1</v>
      </c>
      <c r="P23" s="16">
        <v>60</v>
      </c>
      <c r="Q23" s="16">
        <f t="shared" si="1"/>
        <v>2</v>
      </c>
      <c r="R23" s="16">
        <f t="shared" si="2"/>
        <v>120</v>
      </c>
      <c r="S23" s="30" t="str">
        <f t="shared" si="3"/>
        <v>B-2</v>
      </c>
      <c r="T23" s="32" t="str">
        <f t="shared" si="0"/>
        <v>III</v>
      </c>
      <c r="U23" s="32" t="str">
        <f t="shared" si="4"/>
        <v>Mejorable</v>
      </c>
      <c r="V23" s="148"/>
      <c r="W23" s="24" t="str">
        <f>VLOOKUP(H23,PELIGROS!A$2:G$445,6,0)</f>
        <v>Muerte</v>
      </c>
      <c r="X23" s="17"/>
      <c r="Y23" s="17"/>
      <c r="Z23" s="17"/>
      <c r="AA23" s="14"/>
      <c r="AB23" s="23" t="str">
        <f>VLOOKUP(H23,PELIGROS!A$2:G$445,7,0)</f>
        <v>Seguridad vial y manejo defensivo, aseguramiento de áreas de trabajo</v>
      </c>
      <c r="AC23" s="17" t="s">
        <v>1209</v>
      </c>
      <c r="AD23" s="111"/>
    </row>
    <row r="24" spans="1:30" ht="76.5">
      <c r="A24" s="139"/>
      <c r="B24" s="139"/>
      <c r="C24" s="111"/>
      <c r="D24" s="114"/>
      <c r="E24" s="117"/>
      <c r="F24" s="117"/>
      <c r="G24" s="24" t="str">
        <f>VLOOKUP(H24,PELIGROS!A$1:G$445,2,0)</f>
        <v>Inadecuadas conexiones eléctricas-saturación en tomas de energía</v>
      </c>
      <c r="H24" s="30" t="s">
        <v>566</v>
      </c>
      <c r="I24" s="80" t="s">
        <v>1225</v>
      </c>
      <c r="J24" s="24" t="str">
        <f>VLOOKUP(H24,PELIGROS!A$2:G$445,3,0)</f>
        <v>Quemaduras, electrocución, muerte</v>
      </c>
      <c r="K24" s="15" t="s">
        <v>1198</v>
      </c>
      <c r="L24" s="24" t="str">
        <f>VLOOKUP(H24,PELIGROS!A$2:G$445,4,0)</f>
        <v>Inspecciones planeadas e inspecciones no planeadas, procedimientos de programas de seguridad y salud en el trabajo</v>
      </c>
      <c r="M24" s="24" t="str">
        <f>VLOOKUP(H24,PELIGROS!A$2:G$445,5,0)</f>
        <v>E.P.P. Bota dieléctrica, Casco dieléctrico</v>
      </c>
      <c r="N24" s="15">
        <v>2</v>
      </c>
      <c r="O24" s="16">
        <v>2</v>
      </c>
      <c r="P24" s="16">
        <v>25</v>
      </c>
      <c r="Q24" s="16">
        <f t="shared" si="1"/>
        <v>4</v>
      </c>
      <c r="R24" s="16">
        <f t="shared" si="2"/>
        <v>100</v>
      </c>
      <c r="S24" s="30" t="str">
        <f t="shared" si="3"/>
        <v>B-4</v>
      </c>
      <c r="T24" s="32" t="str">
        <f t="shared" si="0"/>
        <v>III</v>
      </c>
      <c r="U24" s="32" t="str">
        <f t="shared" si="4"/>
        <v>Mejorable</v>
      </c>
      <c r="V24" s="148"/>
      <c r="W24" s="24" t="str">
        <f>VLOOKUP(H24,PELIGROS!A$2:G$445,6,0)</f>
        <v>Muerte</v>
      </c>
      <c r="X24" s="17"/>
      <c r="Y24" s="17"/>
      <c r="Z24" s="17"/>
      <c r="AA24" s="14"/>
      <c r="AB24" s="23" t="str">
        <f>VLOOKUP(H24,PELIGROS!A$2:G$445,7,0)</f>
        <v>Uso y manejo adecuado de E.P.P., actos y condiciones inseguras</v>
      </c>
      <c r="AC24" s="17" t="s">
        <v>1210</v>
      </c>
      <c r="AD24" s="111"/>
    </row>
    <row r="25" spans="1:30" ht="127.5">
      <c r="A25" s="139"/>
      <c r="B25" s="139"/>
      <c r="C25" s="111"/>
      <c r="D25" s="114"/>
      <c r="E25" s="117"/>
      <c r="F25" s="117"/>
      <c r="G25" s="24" t="str">
        <f>VLOOKUP(H25,PELIGROS!A$1:G$445,2,0)</f>
        <v>Herramientas Manuales</v>
      </c>
      <c r="H25" s="30" t="s">
        <v>606</v>
      </c>
      <c r="I25" s="80" t="s">
        <v>1225</v>
      </c>
      <c r="J25" s="24" t="str">
        <f>VLOOKUP(H25,PELIGROS!A$2:G$445,3,0)</f>
        <v>Quemaduras, contusiones y lesiones</v>
      </c>
      <c r="K25" s="15" t="s">
        <v>1198</v>
      </c>
      <c r="L25" s="24" t="str">
        <f>VLOOKUP(H25,PELIGROS!A$2:G$445,4,0)</f>
        <v>Inspecciones planeadas e inspecciones no planeadas, procedimientos de programas de seguridad y salud en el trabajo</v>
      </c>
      <c r="M25" s="24" t="str">
        <f>VLOOKUP(H25,PELIGROS!A$2:G$445,5,0)</f>
        <v>E.P.P.</v>
      </c>
      <c r="N25" s="15">
        <v>2</v>
      </c>
      <c r="O25" s="16">
        <v>2</v>
      </c>
      <c r="P25" s="16">
        <v>25</v>
      </c>
      <c r="Q25" s="16">
        <f t="shared" si="1"/>
        <v>4</v>
      </c>
      <c r="R25" s="16">
        <f t="shared" si="2"/>
        <v>100</v>
      </c>
      <c r="S25" s="30" t="str">
        <f t="shared" si="3"/>
        <v>B-4</v>
      </c>
      <c r="T25" s="32" t="str">
        <f t="shared" si="0"/>
        <v>III</v>
      </c>
      <c r="U25" s="32" t="str">
        <f t="shared" si="4"/>
        <v>Mejorable</v>
      </c>
      <c r="V25" s="148"/>
      <c r="W25" s="24" t="str">
        <f>VLOOKUP(H25,PELIGROS!A$2:G$445,6,0)</f>
        <v>Amputación</v>
      </c>
      <c r="X25" s="17"/>
      <c r="Y25" s="17"/>
      <c r="Z25" s="17"/>
      <c r="AA25" s="14"/>
      <c r="AB25" s="23" t="str">
        <f>VLOOKUP(H25,PELIGROS!A$2:G$445,7,0)</f>
        <v xml:space="preserve">
Uso y manejo adecuado de E.P.P., uso y manejo adecuado de herramientas manuales y/o máqinas y equipos</v>
      </c>
      <c r="AC25" s="17" t="s">
        <v>1211</v>
      </c>
      <c r="AD25" s="111"/>
    </row>
    <row r="26" spans="1:30" ht="63.75">
      <c r="A26" s="139"/>
      <c r="B26" s="139"/>
      <c r="C26" s="111"/>
      <c r="D26" s="114"/>
      <c r="E26" s="117"/>
      <c r="F26" s="117"/>
      <c r="G26" s="24" t="str">
        <f>VLOOKUP(H26,PELIGROS!A$1:G$445,2,0)</f>
        <v>Atraco, golpiza, atentados y secuestrados</v>
      </c>
      <c r="H26" s="30" t="s">
        <v>57</v>
      </c>
      <c r="I26" s="80" t="s">
        <v>1225</v>
      </c>
      <c r="J26" s="24" t="str">
        <f>VLOOKUP(H26,PELIGROS!A$2:G$445,3,0)</f>
        <v>Estrés, golpes, Secuestros</v>
      </c>
      <c r="K26" s="15" t="s">
        <v>1198</v>
      </c>
      <c r="L26" s="24" t="str">
        <f>VLOOKUP(H26,PELIGROS!A$2:G$445,4,0)</f>
        <v>Inspecciones planeadas e inspecciones no planeadas, procedimientos de programas de seguridad y salud en el trabajo</v>
      </c>
      <c r="M26" s="24" t="str">
        <f>VLOOKUP(H26,PELIGROS!A$2:G$445,5,0)</f>
        <v xml:space="preserve">Uniformes Corporativos, Caquetas corporativas, Carnetización
</v>
      </c>
      <c r="N26" s="15">
        <v>2</v>
      </c>
      <c r="O26" s="16">
        <v>1</v>
      </c>
      <c r="P26" s="16">
        <v>60</v>
      </c>
      <c r="Q26" s="16">
        <f t="shared" si="1"/>
        <v>2</v>
      </c>
      <c r="R26" s="16">
        <f t="shared" si="2"/>
        <v>120</v>
      </c>
      <c r="S26" s="30" t="str">
        <f t="shared" si="3"/>
        <v>B-2</v>
      </c>
      <c r="T26" s="32" t="str">
        <f t="shared" si="0"/>
        <v>III</v>
      </c>
      <c r="U26" s="32" t="str">
        <f t="shared" si="4"/>
        <v>Mejorable</v>
      </c>
      <c r="V26" s="148"/>
      <c r="W26" s="24" t="str">
        <f>VLOOKUP(H26,PELIGROS!A$2:G$445,6,0)</f>
        <v>Secuestros</v>
      </c>
      <c r="X26" s="17"/>
      <c r="Y26" s="17"/>
      <c r="Z26" s="17"/>
      <c r="AA26" s="14"/>
      <c r="AB26" s="23" t="str">
        <f>VLOOKUP(H26,PELIGROS!A$2:G$445,7,0)</f>
        <v>N/A</v>
      </c>
      <c r="AC26" s="17" t="s">
        <v>1212</v>
      </c>
      <c r="AD26" s="111"/>
    </row>
    <row r="27" spans="1:30" ht="89.25">
      <c r="A27" s="139"/>
      <c r="B27" s="139"/>
      <c r="C27" s="111"/>
      <c r="D27" s="114"/>
      <c r="E27" s="117"/>
      <c r="F27" s="117"/>
      <c r="G27" s="24" t="str">
        <f>VLOOKUP(H27,PELIGROS!A$1:G$445,2,0)</f>
        <v>MANTENIMIENTO DE PUENTE GRUAS, LIMPIEZA DE CANALES, MANTENIMIENTO DE INSTALACIONES LOCATIVAS, MANTENIMIENTO Y REPARACIÓN DE POZOS</v>
      </c>
      <c r="H27" s="30" t="s">
        <v>624</v>
      </c>
      <c r="I27" s="80" t="s">
        <v>1225</v>
      </c>
      <c r="J27" s="24" t="str">
        <f>VLOOKUP(H27,PELIGROS!A$2:G$445,3,0)</f>
        <v>LESIONES, FRACTURAS, MUERTE</v>
      </c>
      <c r="K27" s="15" t="s">
        <v>1198</v>
      </c>
      <c r="L27" s="24" t="str">
        <f>VLOOKUP(H27,PELIGROS!A$2:G$445,4,0)</f>
        <v>Inspecciones planeadas e inspecciones no planeadas, procedimientos de programas de seguridad y salud en el trabajo</v>
      </c>
      <c r="M27" s="24" t="str">
        <f>VLOOKUP(H27,PELIGROS!A$2:G$445,5,0)</f>
        <v>EPP</v>
      </c>
      <c r="N27" s="15">
        <v>2</v>
      </c>
      <c r="O27" s="16">
        <v>2</v>
      </c>
      <c r="P27" s="16">
        <v>60</v>
      </c>
      <c r="Q27" s="16">
        <f t="shared" si="1"/>
        <v>4</v>
      </c>
      <c r="R27" s="16">
        <f t="shared" si="2"/>
        <v>240</v>
      </c>
      <c r="S27" s="30" t="str">
        <f t="shared" si="3"/>
        <v>B-4</v>
      </c>
      <c r="T27" s="32" t="str">
        <f t="shared" si="0"/>
        <v>II</v>
      </c>
      <c r="U27" s="32" t="str">
        <f t="shared" si="4"/>
        <v>No Aceptable o Aceptable Con Control Especifico</v>
      </c>
      <c r="V27" s="148"/>
      <c r="W27" s="24" t="str">
        <f>VLOOKUP(H27,PELIGROS!A$2:G$445,6,0)</f>
        <v>MUERTE</v>
      </c>
      <c r="X27" s="17"/>
      <c r="Y27" s="17"/>
      <c r="Z27" s="17"/>
      <c r="AA27" s="14"/>
      <c r="AB27" s="23" t="str">
        <f>VLOOKUP(H27,PELIGROS!A$2:G$445,7,0)</f>
        <v>CERTIFICACIÓN Y/O ENTRENAMIENTO EN TRABAJO SEGURO EN ALTURAS; DILGENCIAMIENTO DE PERMISO DE TRABAJO; USO Y MANEJO ADECUADO DE E.P.P.; ARME Y DESARME DE ANDAMIOS</v>
      </c>
      <c r="AC27" s="17" t="s">
        <v>32</v>
      </c>
      <c r="AD27" s="111"/>
    </row>
    <row r="28" spans="1:30" ht="51">
      <c r="A28" s="139"/>
      <c r="B28" s="139"/>
      <c r="C28" s="111"/>
      <c r="D28" s="114"/>
      <c r="E28" s="117"/>
      <c r="F28" s="117"/>
      <c r="G28" s="24" t="str">
        <f>VLOOKUP(H28,PELIGROS!A$1:G$445,2,0)</f>
        <v>LLUVIAS, GRANIZADA, HELADAS</v>
      </c>
      <c r="H28" s="30" t="s">
        <v>86</v>
      </c>
      <c r="I28" s="80" t="s">
        <v>1226</v>
      </c>
      <c r="J28" s="24" t="str">
        <f>VLOOKUP(H28,PELIGROS!A$2:G$445,3,0)</f>
        <v>DERRUMBES, HIPOTERMIA, DAÑO EN INSTALACIONES</v>
      </c>
      <c r="K28" s="15" t="s">
        <v>1198</v>
      </c>
      <c r="L28" s="24" t="str">
        <f>VLOOKUP(H28,PELIGROS!A$2:G$445,4,0)</f>
        <v>Inspecciones planeadas e inspecciones no planeadas, procedimientos de programas de seguridad y salud en el trabajo</v>
      </c>
      <c r="M28" s="24" t="str">
        <f>VLOOKUP(H28,PELIGROS!A$2:G$445,5,0)</f>
        <v>BRIGADAS DE EMERGENCIAS</v>
      </c>
      <c r="N28" s="15">
        <v>2</v>
      </c>
      <c r="O28" s="16">
        <v>1</v>
      </c>
      <c r="P28" s="16">
        <v>100</v>
      </c>
      <c r="Q28" s="16">
        <f t="shared" si="1"/>
        <v>2</v>
      </c>
      <c r="R28" s="16">
        <f t="shared" si="2"/>
        <v>200</v>
      </c>
      <c r="S28" s="30" t="str">
        <f t="shared" si="3"/>
        <v>B-2</v>
      </c>
      <c r="T28" s="32" t="str">
        <f t="shared" si="0"/>
        <v>II</v>
      </c>
      <c r="U28" s="32" t="str">
        <f t="shared" si="4"/>
        <v>No Aceptable o Aceptable Con Control Especifico</v>
      </c>
      <c r="V28" s="148"/>
      <c r="W28" s="24" t="str">
        <f>VLOOKUP(H28,PELIGROS!A$2:G$445,6,0)</f>
        <v>MUERTE</v>
      </c>
      <c r="X28" s="17"/>
      <c r="Y28" s="17"/>
      <c r="Z28" s="17"/>
      <c r="AA28" s="14"/>
      <c r="AB28" s="23" t="str">
        <f>VLOOKUP(H28,PELIGROS!A$2:G$445,7,0)</f>
        <v>ENTRENAMIENTO DE LA BRIGADA; DIVULGACIÓN DE PLAN DE EMERGENCIA</v>
      </c>
      <c r="AC28" s="133" t="s">
        <v>1213</v>
      </c>
      <c r="AD28" s="111"/>
    </row>
    <row r="29" spans="1:30" ht="51.75" thickBot="1">
      <c r="A29" s="139"/>
      <c r="B29" s="139"/>
      <c r="C29" s="112"/>
      <c r="D29" s="115"/>
      <c r="E29" s="118"/>
      <c r="F29" s="118"/>
      <c r="G29" s="24" t="str">
        <f>VLOOKUP(H29,PELIGROS!A$1:G$445,2,0)</f>
        <v>SISMOS, INCENDIOS, INUNDACIONES, TERREMOTOS, VENDAVALES, DERRUMBE</v>
      </c>
      <c r="H29" s="33" t="s">
        <v>62</v>
      </c>
      <c r="I29" s="81" t="s">
        <v>1226</v>
      </c>
      <c r="J29" s="24" t="str">
        <f>VLOOKUP(H29,PELIGROS!A$2:G$445,3,0)</f>
        <v>SISMOS, INCENDIOS, INUNDACIONES, TERREMOTOS, VENDAVALES</v>
      </c>
      <c r="K29" s="19" t="s">
        <v>1198</v>
      </c>
      <c r="L29" s="24" t="str">
        <f>VLOOKUP(H29,PELIGROS!A$2:G$445,4,0)</f>
        <v>Inspecciones planeadas e inspecciones no planeadas, procedimientos de programas de seguridad y salud en el trabajo</v>
      </c>
      <c r="M29" s="24" t="str">
        <f>VLOOKUP(H29,PELIGROS!A$2:G$445,5,0)</f>
        <v>BRIGADAS DE EMERGENCIAS</v>
      </c>
      <c r="N29" s="19">
        <v>2</v>
      </c>
      <c r="O29" s="20">
        <v>1</v>
      </c>
      <c r="P29" s="20">
        <v>100</v>
      </c>
      <c r="Q29" s="20">
        <f t="shared" si="1"/>
        <v>2</v>
      </c>
      <c r="R29" s="20">
        <f t="shared" si="2"/>
        <v>200</v>
      </c>
      <c r="S29" s="33" t="str">
        <f t="shared" si="3"/>
        <v>B-2</v>
      </c>
      <c r="T29" s="34" t="str">
        <f t="shared" si="0"/>
        <v>II</v>
      </c>
      <c r="U29" s="34" t="str">
        <f t="shared" si="4"/>
        <v>No Aceptable o Aceptable Con Control Especifico</v>
      </c>
      <c r="V29" s="149"/>
      <c r="W29" s="24" t="str">
        <f>VLOOKUP(H29,PELIGROS!A$2:G$445,6,0)</f>
        <v>MUERTE</v>
      </c>
      <c r="X29" s="21"/>
      <c r="Y29" s="21"/>
      <c r="Z29" s="21"/>
      <c r="AA29" s="18"/>
      <c r="AB29" s="23" t="str">
        <f>VLOOKUP(H29,PELIGROS!A$2:G$445,7,0)</f>
        <v>ENTRENAMIENTO DE LA BRIGADA; DIVULGACIÓN DE PLAN DE EMERGENCIA</v>
      </c>
      <c r="AC29" s="134"/>
      <c r="AD29" s="112"/>
    </row>
    <row r="30" spans="1:30" ht="51">
      <c r="A30" s="139"/>
      <c r="B30" s="139"/>
      <c r="C30" s="119" t="s">
        <v>1214</v>
      </c>
      <c r="D30" s="122" t="s">
        <v>1215</v>
      </c>
      <c r="E30" s="141" t="s">
        <v>1030</v>
      </c>
      <c r="F30" s="141" t="s">
        <v>1197</v>
      </c>
      <c r="G30" s="58" t="str">
        <f>VLOOKUP(H30,PELIGROS!A$1:G$445,2,0)</f>
        <v>Bacteria</v>
      </c>
      <c r="H30" s="59" t="s">
        <v>108</v>
      </c>
      <c r="I30" s="59" t="s">
        <v>1220</v>
      </c>
      <c r="J30" s="58" t="str">
        <f>VLOOKUP(H30,PELIGROS!A$2:G$445,3,0)</f>
        <v>Infecciones producidas por Bacterianas</v>
      </c>
      <c r="K30" s="60" t="s">
        <v>1198</v>
      </c>
      <c r="L30" s="58" t="str">
        <f>VLOOKUP(H30,PELIGROS!A$2:G$445,4,0)</f>
        <v>Inspecciones planeadas e inspecciones no planeadas, procedimientos de programas de seguridad y salud en el trabajo</v>
      </c>
      <c r="M30" s="58" t="str">
        <f>VLOOKUP(H30,PELIGROS!A$2:G$445,5,0)</f>
        <v>Programa de vacunación, bota pantalon, overol, guantes, tapabocas, mascarillas con filtos</v>
      </c>
      <c r="N30" s="60">
        <v>2</v>
      </c>
      <c r="O30" s="61">
        <v>3</v>
      </c>
      <c r="P30" s="61">
        <v>10</v>
      </c>
      <c r="Q30" s="61">
        <f>N30*O30</f>
        <v>6</v>
      </c>
      <c r="R30" s="61">
        <f>P30*Q30</f>
        <v>60</v>
      </c>
      <c r="S30" s="59" t="str">
        <f>IF(Q30=40,"MA-40",IF(Q30=30,"MA-30",IF(Q30=20,"A-20",IF(Q30=10,"A-10",IF(Q30=24,"MA-24",IF(Q30=18,"A-18",IF(Q30=12,"A-12",IF(Q30=6,"M-6",IF(Q30=8,"M-8",IF(Q30=6,"M-6",IF(Q30=4,"B-4",IF(Q30=2,"B-2",))))))))))))</f>
        <v>M-6</v>
      </c>
      <c r="T30" s="62" t="str">
        <f t="shared" si="0"/>
        <v>III</v>
      </c>
      <c r="U30" s="62" t="str">
        <f>IF(T30=0,"",IF(T30="IV","Aceptable",IF(T30="III","Mejorable",IF(T30="II","No Aceptable o Aceptable Con Control Especifico",IF(T30="I","No Aceptable","")))))</f>
        <v>Mejorable</v>
      </c>
      <c r="V30" s="144">
        <v>12</v>
      </c>
      <c r="W30" s="58" t="str">
        <f>VLOOKUP(H30,PELIGROS!A$2:G$445,6,0)</f>
        <v xml:space="preserve">Enfermedades Infectocontagiosas
</v>
      </c>
      <c r="X30" s="63"/>
      <c r="Y30" s="63"/>
      <c r="Z30" s="63"/>
      <c r="AA30" s="64"/>
      <c r="AB30" s="64" t="str">
        <f>VLOOKUP(H30,PELIGROS!A$2:G$445,7,0)</f>
        <v xml:space="preserve">Riesgo Biológico, Autocuidado y/o Uso y manejo adecuado de E.P.P.
</v>
      </c>
      <c r="AC30" s="135" t="s">
        <v>1199</v>
      </c>
      <c r="AD30" s="119" t="s">
        <v>1200</v>
      </c>
    </row>
    <row r="31" spans="1:30" ht="51">
      <c r="A31" s="139"/>
      <c r="B31" s="139"/>
      <c r="C31" s="120"/>
      <c r="D31" s="123"/>
      <c r="E31" s="142"/>
      <c r="F31" s="142"/>
      <c r="G31" s="65" t="str">
        <f>VLOOKUP(H31,PELIGROS!A$1:G$445,2,0)</f>
        <v>Hongos</v>
      </c>
      <c r="H31" s="66" t="s">
        <v>117</v>
      </c>
      <c r="I31" s="66" t="s">
        <v>1220</v>
      </c>
      <c r="J31" s="65" t="str">
        <f>VLOOKUP(H31,PELIGROS!A$2:G$445,3,0)</f>
        <v>Micosis</v>
      </c>
      <c r="K31" s="67" t="s">
        <v>1198</v>
      </c>
      <c r="L31" s="65" t="str">
        <f>VLOOKUP(H31,PELIGROS!A$2:G$445,4,0)</f>
        <v>Inspecciones planeadas e inspecciones no planeadas, procedimientos de programas de seguridad y salud en el trabajo</v>
      </c>
      <c r="M31" s="65" t="str">
        <f>VLOOKUP(H31,PELIGROS!A$2:G$445,5,0)</f>
        <v>Programa de vacunación, éxamenes periódicos</v>
      </c>
      <c r="N31" s="67">
        <v>2</v>
      </c>
      <c r="O31" s="68">
        <v>3</v>
      </c>
      <c r="P31" s="68">
        <v>10</v>
      </c>
      <c r="Q31" s="68">
        <f t="shared" ref="Q31:Q48" si="5">N31*O31</f>
        <v>6</v>
      </c>
      <c r="R31" s="68">
        <f t="shared" ref="R31:R48" si="6">P31*Q31</f>
        <v>60</v>
      </c>
      <c r="S31" s="66" t="str">
        <f t="shared" ref="S31:S48" si="7">IF(Q31=40,"MA-40",IF(Q31=30,"MA-30",IF(Q31=20,"A-20",IF(Q31=10,"A-10",IF(Q31=24,"MA-24",IF(Q31=18,"A-18",IF(Q31=12,"A-12",IF(Q31=6,"M-6",IF(Q31=8,"M-8",IF(Q31=6,"M-6",IF(Q31=4,"B-4",IF(Q31=2,"B-2",))))))))))))</f>
        <v>M-6</v>
      </c>
      <c r="T31" s="69" t="str">
        <f t="shared" si="0"/>
        <v>III</v>
      </c>
      <c r="U31" s="69" t="str">
        <f t="shared" ref="U31:U48" si="8">IF(T31=0,"",IF(T31="IV","Aceptable",IF(T31="III","Mejorable",IF(T31="II","No Aceptable o Aceptable Con Control Especifico",IF(T31="I","No Aceptable","")))))</f>
        <v>Mejorable</v>
      </c>
      <c r="V31" s="145"/>
      <c r="W31" s="65" t="str">
        <f>VLOOKUP(H31,PELIGROS!A$2:G$445,6,0)</f>
        <v>Micosis</v>
      </c>
      <c r="X31" s="70"/>
      <c r="Y31" s="70"/>
      <c r="Z31" s="70"/>
      <c r="AA31" s="71"/>
      <c r="AB31" s="71" t="str">
        <f>VLOOKUP(H31,PELIGROS!A$2:G$445,7,0)</f>
        <v xml:space="preserve">Riesgo Biológico, Autocuidado y/o Uso y manejo adecuado de E.P.P.
</v>
      </c>
      <c r="AC31" s="136"/>
      <c r="AD31" s="120"/>
    </row>
    <row r="32" spans="1:30" ht="51">
      <c r="A32" s="139"/>
      <c r="B32" s="139"/>
      <c r="C32" s="120"/>
      <c r="D32" s="123"/>
      <c r="E32" s="142"/>
      <c r="F32" s="142"/>
      <c r="G32" s="65" t="str">
        <f>VLOOKUP(H32,PELIGROS!A$1:G$445,2,0)</f>
        <v>Virus</v>
      </c>
      <c r="H32" s="66" t="s">
        <v>120</v>
      </c>
      <c r="I32" s="66" t="s">
        <v>1220</v>
      </c>
      <c r="J32" s="65" t="str">
        <f>VLOOKUP(H32,PELIGROS!A$2:G$445,3,0)</f>
        <v>Infecciones Virales</v>
      </c>
      <c r="K32" s="67" t="s">
        <v>1198</v>
      </c>
      <c r="L32" s="65" t="str">
        <f>VLOOKUP(H32,PELIGROS!A$2:G$445,4,0)</f>
        <v>Inspecciones planeadas e inspecciones no planeadas, procedimientos de programas de seguridad y salud en el trabajo</v>
      </c>
      <c r="M32" s="65" t="str">
        <f>VLOOKUP(H32,PELIGROS!A$2:G$445,5,0)</f>
        <v>Programa de vacunación, bota pantalon, overol, guantes, tapabocas, mascarillas con filtos</v>
      </c>
      <c r="N32" s="67">
        <v>2</v>
      </c>
      <c r="O32" s="68">
        <v>3</v>
      </c>
      <c r="P32" s="68">
        <v>10</v>
      </c>
      <c r="Q32" s="68">
        <f t="shared" si="5"/>
        <v>6</v>
      </c>
      <c r="R32" s="68">
        <f t="shared" si="6"/>
        <v>60</v>
      </c>
      <c r="S32" s="66" t="str">
        <f t="shared" si="7"/>
        <v>M-6</v>
      </c>
      <c r="T32" s="69" t="str">
        <f t="shared" si="0"/>
        <v>III</v>
      </c>
      <c r="U32" s="69" t="str">
        <f t="shared" si="8"/>
        <v>Mejorable</v>
      </c>
      <c r="V32" s="145"/>
      <c r="W32" s="65" t="str">
        <f>VLOOKUP(H32,PELIGROS!A$2:G$445,6,0)</f>
        <v xml:space="preserve">Enfermedades Infectocontagiosas
</v>
      </c>
      <c r="X32" s="70"/>
      <c r="Y32" s="70"/>
      <c r="Z32" s="70"/>
      <c r="AA32" s="71"/>
      <c r="AB32" s="71" t="str">
        <f>VLOOKUP(H32,PELIGROS!A$2:G$445,7,0)</f>
        <v xml:space="preserve">Riesgo Biológico, Autocuidado y/o Uso y manejo adecuado de E.P.P.
</v>
      </c>
      <c r="AC32" s="136"/>
      <c r="AD32" s="120"/>
    </row>
    <row r="33" spans="1:30" ht="51">
      <c r="A33" s="139"/>
      <c r="B33" s="139"/>
      <c r="C33" s="120"/>
      <c r="D33" s="123"/>
      <c r="E33" s="142"/>
      <c r="F33" s="142"/>
      <c r="G33" s="65" t="str">
        <f>VLOOKUP(H33,PELIGROS!A$1:G$445,2,0)</f>
        <v>AUSENCIA O EXCESO DE LUZ EN UN AMBIENTE</v>
      </c>
      <c r="H33" s="66" t="s">
        <v>155</v>
      </c>
      <c r="I33" s="66" t="s">
        <v>1221</v>
      </c>
      <c r="J33" s="65" t="str">
        <f>VLOOKUP(H33,PELIGROS!A$2:G$445,3,0)</f>
        <v>DISMINUCIÓN AGUDEZA VISUAL, CANSANCIO VISUAL</v>
      </c>
      <c r="K33" s="67" t="s">
        <v>1198</v>
      </c>
      <c r="L33" s="65" t="str">
        <f>VLOOKUP(H33,PELIGROS!A$2:G$445,4,0)</f>
        <v>Inspecciones planeadas e inspecciones no planeadas, procedimientos de programas de seguridad y salud en el trabajo</v>
      </c>
      <c r="M33" s="65" t="str">
        <f>VLOOKUP(H33,PELIGROS!A$2:G$445,5,0)</f>
        <v>N/A</v>
      </c>
      <c r="N33" s="67">
        <v>2</v>
      </c>
      <c r="O33" s="68">
        <v>1</v>
      </c>
      <c r="P33" s="68">
        <v>10</v>
      </c>
      <c r="Q33" s="68">
        <f t="shared" si="5"/>
        <v>2</v>
      </c>
      <c r="R33" s="68">
        <f t="shared" si="6"/>
        <v>20</v>
      </c>
      <c r="S33" s="66" t="str">
        <f t="shared" si="7"/>
        <v>B-2</v>
      </c>
      <c r="T33" s="69" t="str">
        <f t="shared" si="0"/>
        <v>IV</v>
      </c>
      <c r="U33" s="69" t="str">
        <f t="shared" si="8"/>
        <v>Aceptable</v>
      </c>
      <c r="V33" s="145"/>
      <c r="W33" s="65" t="str">
        <f>VLOOKUP(H33,PELIGROS!A$2:G$445,6,0)</f>
        <v>DISMINUCIÓN AGUDEZA VISUAL</v>
      </c>
      <c r="X33" s="70"/>
      <c r="Y33" s="70"/>
      <c r="Z33" s="70"/>
      <c r="AA33" s="71"/>
      <c r="AB33" s="71" t="str">
        <f>VLOOKUP(H33,PELIGROS!A$2:G$445,7,0)</f>
        <v>N/A</v>
      </c>
      <c r="AC33" s="70" t="s">
        <v>1201</v>
      </c>
      <c r="AD33" s="120"/>
    </row>
    <row r="34" spans="1:30" ht="51">
      <c r="A34" s="139"/>
      <c r="B34" s="139"/>
      <c r="C34" s="120"/>
      <c r="D34" s="123"/>
      <c r="E34" s="142"/>
      <c r="F34" s="142"/>
      <c r="G34" s="65" t="str">
        <f>VLOOKUP(H34,PELIGROS!A$1:G$445,2,0)</f>
        <v>MAQUINARIA O EQUIPO</v>
      </c>
      <c r="H34" s="66" t="s">
        <v>164</v>
      </c>
      <c r="I34" s="66" t="s">
        <v>1221</v>
      </c>
      <c r="J34" s="65" t="str">
        <f>VLOOKUP(H34,PELIGROS!A$2:G$445,3,0)</f>
        <v>SORDERA, ESTRÉS, HIPOACUSIA, CEFALA,IRRITABILIDAD</v>
      </c>
      <c r="K34" s="67" t="s">
        <v>1198</v>
      </c>
      <c r="L34" s="65" t="str">
        <f>VLOOKUP(H34,PELIGROS!A$2:G$445,4,0)</f>
        <v>Inspecciones planeadas e inspecciones no planeadas, procedimientos de programas de seguridad y salud en el trabajo</v>
      </c>
      <c r="M34" s="65" t="str">
        <f>VLOOKUP(H34,PELIGROS!A$2:G$445,5,0)</f>
        <v>PVE RUIDO</v>
      </c>
      <c r="N34" s="67">
        <v>2</v>
      </c>
      <c r="O34" s="68">
        <v>2</v>
      </c>
      <c r="P34" s="68">
        <v>10</v>
      </c>
      <c r="Q34" s="68">
        <f t="shared" si="5"/>
        <v>4</v>
      </c>
      <c r="R34" s="68">
        <f t="shared" si="6"/>
        <v>40</v>
      </c>
      <c r="S34" s="66" t="str">
        <f t="shared" si="7"/>
        <v>B-4</v>
      </c>
      <c r="T34" s="69" t="str">
        <f t="shared" si="0"/>
        <v>III</v>
      </c>
      <c r="U34" s="69" t="str">
        <f t="shared" si="8"/>
        <v>Mejorable</v>
      </c>
      <c r="V34" s="145"/>
      <c r="W34" s="65" t="str">
        <f>VLOOKUP(H34,PELIGROS!A$2:G$445,6,0)</f>
        <v>SORDERA</v>
      </c>
      <c r="X34" s="70"/>
      <c r="Y34" s="70"/>
      <c r="Z34" s="70"/>
      <c r="AA34" s="71"/>
      <c r="AB34" s="71" t="str">
        <f>VLOOKUP(H34,PELIGROS!A$2:G$445,7,0)</f>
        <v>USO DE EPP</v>
      </c>
      <c r="AC34" s="70" t="s">
        <v>1202</v>
      </c>
      <c r="AD34" s="120"/>
    </row>
    <row r="35" spans="1:30" ht="51">
      <c r="A35" s="139"/>
      <c r="B35" s="139"/>
      <c r="C35" s="120"/>
      <c r="D35" s="123"/>
      <c r="E35" s="142"/>
      <c r="F35" s="142"/>
      <c r="G35" s="65" t="str">
        <f>VLOOKUP(H35,PELIGROS!A$1:G$445,2,0)</f>
        <v>ENERGÍA TÉRMICA, CAMBIO DE TEMPERATURA DURANTE LOS RECORRIDOS</v>
      </c>
      <c r="H35" s="66" t="s">
        <v>174</v>
      </c>
      <c r="I35" s="66" t="s">
        <v>1221</v>
      </c>
      <c r="J35" s="65" t="str">
        <f>VLOOKUP(H35,PELIGROS!A$2:G$445,3,0)</f>
        <v xml:space="preserve"> HIPOTERMIA</v>
      </c>
      <c r="K35" s="67" t="s">
        <v>1198</v>
      </c>
      <c r="L35" s="65" t="str">
        <f>VLOOKUP(H35,PELIGROS!A$2:G$445,4,0)</f>
        <v>Inspecciones planeadas e inspecciones no planeadas, procedimientos de programas de seguridad y salud en el trabajo</v>
      </c>
      <c r="M35" s="65" t="str">
        <f>VLOOKUP(H35,PELIGROS!A$2:G$445,5,0)</f>
        <v>EPP OVEROLES TERMICOS</v>
      </c>
      <c r="N35" s="67">
        <v>2</v>
      </c>
      <c r="O35" s="68">
        <v>4</v>
      </c>
      <c r="P35" s="68">
        <v>25</v>
      </c>
      <c r="Q35" s="68">
        <f t="shared" si="5"/>
        <v>8</v>
      </c>
      <c r="R35" s="68">
        <f t="shared" si="6"/>
        <v>200</v>
      </c>
      <c r="S35" s="66" t="str">
        <f t="shared" si="7"/>
        <v>M-8</v>
      </c>
      <c r="T35" s="69" t="str">
        <f t="shared" si="0"/>
        <v>II</v>
      </c>
      <c r="U35" s="69" t="str">
        <f t="shared" si="8"/>
        <v>No Aceptable o Aceptable Con Control Especifico</v>
      </c>
      <c r="V35" s="145"/>
      <c r="W35" s="65" t="str">
        <f>VLOOKUP(H35,PELIGROS!A$2:G$445,6,0)</f>
        <v xml:space="preserve"> HIPOTERMIA</v>
      </c>
      <c r="X35" s="70"/>
      <c r="Y35" s="70"/>
      <c r="Z35" s="70"/>
      <c r="AA35" s="72" t="s">
        <v>1203</v>
      </c>
      <c r="AB35" s="71" t="str">
        <f>VLOOKUP(H35,PELIGROS!A$2:G$445,7,0)</f>
        <v>N/A</v>
      </c>
      <c r="AC35" s="70" t="s">
        <v>1204</v>
      </c>
      <c r="AD35" s="120"/>
    </row>
    <row r="36" spans="1:30" ht="76.5">
      <c r="A36" s="139"/>
      <c r="B36" s="139"/>
      <c r="C36" s="120"/>
      <c r="D36" s="123"/>
      <c r="E36" s="142"/>
      <c r="F36" s="142"/>
      <c r="G36" s="65" t="str">
        <f>VLOOKUP(H36,PELIGROS!A$1:G$445,2,0)</f>
        <v xml:space="preserve">MALA DISTRIBUCIÓN DE PRODUCTOS </v>
      </c>
      <c r="H36" s="66" t="s">
        <v>244</v>
      </c>
      <c r="I36" s="66" t="s">
        <v>1222</v>
      </c>
      <c r="J36" s="65" t="str">
        <f>VLOOKUP(H36,PELIGROS!A$2:G$445,3,0)</f>
        <v xml:space="preserve">INCENDIO, EXPLOSIÓN, QUEMADURAS, LESIONES DÉRMICAS, LESIONES EN VÍAS RESPIRATORIAS,INTOXICACIÓN,  NÁUSEAS, VÓMITOS, IRRITACIÓN CONJUNTIVA </v>
      </c>
      <c r="K36" s="67" t="s">
        <v>1198</v>
      </c>
      <c r="L36" s="65" t="str">
        <f>VLOOKUP(H36,PELIGROS!A$2:G$445,4,0)</f>
        <v>Inspecciones planeadas e inspecciones no planeadas, procedimientos de programas de seguridad y salud en el trabajo</v>
      </c>
      <c r="M36" s="65" t="str">
        <f>VLOOKUP(H36,PELIGROS!A$2:G$445,5,0)</f>
        <v xml:space="preserve">NO OBSERVADO </v>
      </c>
      <c r="N36" s="67">
        <v>2</v>
      </c>
      <c r="O36" s="68">
        <v>3</v>
      </c>
      <c r="P36" s="68">
        <v>25</v>
      </c>
      <c r="Q36" s="68">
        <f t="shared" si="5"/>
        <v>6</v>
      </c>
      <c r="R36" s="68">
        <f t="shared" si="6"/>
        <v>150</v>
      </c>
      <c r="S36" s="66" t="str">
        <f t="shared" si="7"/>
        <v>M-6</v>
      </c>
      <c r="T36" s="69" t="str">
        <f t="shared" si="0"/>
        <v>II</v>
      </c>
      <c r="U36" s="69" t="str">
        <f t="shared" si="8"/>
        <v>No Aceptable o Aceptable Con Control Especifico</v>
      </c>
      <c r="V36" s="145"/>
      <c r="W36" s="65" t="str">
        <f>VLOOKUP(H36,PELIGROS!A$2:G$445,6,0)</f>
        <v>EXPLOSIÓN</v>
      </c>
      <c r="X36" s="70"/>
      <c r="Y36" s="70"/>
      <c r="Z36" s="70"/>
      <c r="AA36" s="71"/>
      <c r="AB36" s="71" t="str">
        <f>VLOOKUP(H36,PELIGROS!A$2:G$445,7,0)</f>
        <v>USO Y MANEJO ADECUADO DE E.P.P.; PROTOCOLO DE MANEJO DE PRODUCTOS QUÍMICOS; MANEJO DE KIT DE DERRAMES POR PRODUCTOS QUÍMICOS</v>
      </c>
      <c r="AC36" s="70" t="s">
        <v>1205</v>
      </c>
      <c r="AD36" s="120"/>
    </row>
    <row r="37" spans="1:30" ht="51">
      <c r="A37" s="139"/>
      <c r="B37" s="139"/>
      <c r="C37" s="120"/>
      <c r="D37" s="123"/>
      <c r="E37" s="142"/>
      <c r="F37" s="142"/>
      <c r="G37" s="65" t="str">
        <f>VLOOKUP(H37,PELIGROS!A$1:G$445,2,0)</f>
        <v>LÍQUIDOS</v>
      </c>
      <c r="H37" s="66" t="s">
        <v>263</v>
      </c>
      <c r="I37" s="66" t="s">
        <v>1222</v>
      </c>
      <c r="J37" s="65" t="str">
        <f>VLOOKUP(H37,PELIGROS!A$2:G$445,3,0)</f>
        <v xml:space="preserve">  QUEMADURAS, IRRITACIONES, LESIONES PIEL, LESIONES OCULARES, IRRITACIÓN DE LAS MUCOSAS</v>
      </c>
      <c r="K37" s="67" t="s">
        <v>1198</v>
      </c>
      <c r="L37" s="65" t="str">
        <f>VLOOKUP(H37,PELIGROS!A$2:G$445,4,0)</f>
        <v>Inspecciones planeadas e inspecciones no planeadas, procedimientos de programas de seguridad y salud en el trabajo</v>
      </c>
      <c r="M37" s="65" t="str">
        <f>VLOOKUP(H37,PELIGROS!A$2:G$445,5,0)</f>
        <v>EPP TAPABOCAS, CARETAS CON FILTROS, GUANTES</v>
      </c>
      <c r="N37" s="67">
        <v>2</v>
      </c>
      <c r="O37" s="68">
        <v>3</v>
      </c>
      <c r="P37" s="68">
        <v>25</v>
      </c>
      <c r="Q37" s="68">
        <f t="shared" si="5"/>
        <v>6</v>
      </c>
      <c r="R37" s="68">
        <f t="shared" si="6"/>
        <v>150</v>
      </c>
      <c r="S37" s="66" t="str">
        <f t="shared" si="7"/>
        <v>M-6</v>
      </c>
      <c r="T37" s="69" t="str">
        <f t="shared" si="0"/>
        <v>II</v>
      </c>
      <c r="U37" s="69" t="str">
        <f t="shared" si="8"/>
        <v>No Aceptable o Aceptable Con Control Especifico</v>
      </c>
      <c r="V37" s="145"/>
      <c r="W37" s="65" t="str">
        <f>VLOOKUP(H37,PELIGROS!A$2:G$445,6,0)</f>
        <v>LESIONES IRREVERSIBLES VÍAS RESPIRATORIAS</v>
      </c>
      <c r="X37" s="70"/>
      <c r="Y37" s="70"/>
      <c r="Z37" s="70"/>
      <c r="AA37" s="71"/>
      <c r="AB37" s="71" t="str">
        <f>VLOOKUP(H37,PELIGROS!A$2:G$445,7,0)</f>
        <v>USO Y MANEJO ADECUADO DE E.P.P.; MANEJO DE PRODUCTOS QUÍMICOS LÍQUIDOS</v>
      </c>
      <c r="AC37" s="70" t="s">
        <v>1206</v>
      </c>
      <c r="AD37" s="120"/>
    </row>
    <row r="38" spans="1:30" ht="25.5">
      <c r="A38" s="139"/>
      <c r="B38" s="139"/>
      <c r="C38" s="120"/>
      <c r="D38" s="123"/>
      <c r="E38" s="142"/>
      <c r="F38" s="142"/>
      <c r="G38" s="65" t="str">
        <f>VLOOKUP(H38,PELIGROS!A$1:G$445,2,0)</f>
        <v xml:space="preserve"> ALTA CONCENTRACIÓN</v>
      </c>
      <c r="H38" s="66" t="s">
        <v>88</v>
      </c>
      <c r="I38" s="66" t="s">
        <v>1223</v>
      </c>
      <c r="J38" s="65" t="str">
        <f>VLOOKUP(H38,PELIGROS!A$2:G$445,3,0)</f>
        <v>ESTRÉS, DEPRESIÓN, TRANSTORNOS DEL SUEÑO, AUSENCIA DE ATENCIÓN</v>
      </c>
      <c r="K38" s="67" t="s">
        <v>1198</v>
      </c>
      <c r="L38" s="65" t="str">
        <f>VLOOKUP(H38,PELIGROS!A$2:G$445,4,0)</f>
        <v>N/A</v>
      </c>
      <c r="M38" s="65" t="str">
        <f>VLOOKUP(H38,PELIGROS!A$2:G$445,5,0)</f>
        <v>PVE PSICOSOCIAL</v>
      </c>
      <c r="N38" s="67">
        <v>2</v>
      </c>
      <c r="O38" s="68">
        <v>2</v>
      </c>
      <c r="P38" s="68">
        <v>10</v>
      </c>
      <c r="Q38" s="68">
        <f t="shared" si="5"/>
        <v>4</v>
      </c>
      <c r="R38" s="68">
        <f t="shared" si="6"/>
        <v>40</v>
      </c>
      <c r="S38" s="66" t="str">
        <f t="shared" si="7"/>
        <v>B-4</v>
      </c>
      <c r="T38" s="69" t="str">
        <f t="shared" si="0"/>
        <v>III</v>
      </c>
      <c r="U38" s="69" t="str">
        <f t="shared" si="8"/>
        <v>Mejorable</v>
      </c>
      <c r="V38" s="145"/>
      <c r="W38" s="65" t="str">
        <f>VLOOKUP(H38,PELIGROS!A$2:G$445,6,0)</f>
        <v>ESTRÉS, ALTERACIÓN DEL SISTEMA NERVIOSO</v>
      </c>
      <c r="X38" s="70"/>
      <c r="Y38" s="70"/>
      <c r="Z38" s="70"/>
      <c r="AA38" s="71"/>
      <c r="AB38" s="71" t="str">
        <f>VLOOKUP(H38,PELIGROS!A$2:G$445,7,0)</f>
        <v>N/A</v>
      </c>
      <c r="AC38" s="136" t="s">
        <v>1207</v>
      </c>
      <c r="AD38" s="120"/>
    </row>
    <row r="39" spans="1:30" ht="25.5">
      <c r="A39" s="139"/>
      <c r="B39" s="139"/>
      <c r="C39" s="120"/>
      <c r="D39" s="123"/>
      <c r="E39" s="142"/>
      <c r="F39" s="142"/>
      <c r="G39" s="65" t="str">
        <f>VLOOKUP(H39,PELIGROS!A$1:G$445,2,0)</f>
        <v>DESARROLLO DE LAS MISMAS FUNCIONES DURANTE UN LARGO PERÍODO DE TIEMPO</v>
      </c>
      <c r="H39" s="66" t="s">
        <v>455</v>
      </c>
      <c r="I39" s="66" t="s">
        <v>1223</v>
      </c>
      <c r="J39" s="65" t="str">
        <f>VLOOKUP(H39,PELIGROS!A$2:G$445,3,0)</f>
        <v>DEPRESIÓN, ESTRÉS</v>
      </c>
      <c r="K39" s="67" t="s">
        <v>1198</v>
      </c>
      <c r="L39" s="65" t="str">
        <f>VLOOKUP(H39,PELIGROS!A$2:G$445,4,0)</f>
        <v>N/A</v>
      </c>
      <c r="M39" s="65" t="str">
        <f>VLOOKUP(H39,PELIGROS!A$2:G$445,5,0)</f>
        <v>PVE PSICOSOCIAL</v>
      </c>
      <c r="N39" s="67">
        <v>2</v>
      </c>
      <c r="O39" s="68">
        <v>3</v>
      </c>
      <c r="P39" s="68">
        <v>10</v>
      </c>
      <c r="Q39" s="68">
        <f t="shared" si="5"/>
        <v>6</v>
      </c>
      <c r="R39" s="68">
        <f t="shared" si="6"/>
        <v>60</v>
      </c>
      <c r="S39" s="66" t="str">
        <f t="shared" si="7"/>
        <v>M-6</v>
      </c>
      <c r="T39" s="69" t="str">
        <f t="shared" si="0"/>
        <v>III</v>
      </c>
      <c r="U39" s="69" t="str">
        <f t="shared" si="8"/>
        <v>Mejorable</v>
      </c>
      <c r="V39" s="145"/>
      <c r="W39" s="65" t="str">
        <f>VLOOKUP(H39,PELIGROS!A$2:G$445,6,0)</f>
        <v>ESTRÉS</v>
      </c>
      <c r="X39" s="70"/>
      <c r="Y39" s="70"/>
      <c r="Z39" s="70"/>
      <c r="AA39" s="71"/>
      <c r="AB39" s="71" t="str">
        <f>VLOOKUP(H39,PELIGROS!A$2:G$445,7,0)</f>
        <v>N/A</v>
      </c>
      <c r="AC39" s="136"/>
      <c r="AD39" s="120"/>
    </row>
    <row r="40" spans="1:30" ht="51">
      <c r="A40" s="139"/>
      <c r="B40" s="139"/>
      <c r="C40" s="120"/>
      <c r="D40" s="123"/>
      <c r="E40" s="142"/>
      <c r="F40" s="142"/>
      <c r="G40" s="65" t="str">
        <f>VLOOKUP(H40,PELIGROS!A$1:G$445,2,0)</f>
        <v>Forzadas, Prolongadas</v>
      </c>
      <c r="H40" s="66" t="s">
        <v>40</v>
      </c>
      <c r="I40" s="66" t="s">
        <v>1224</v>
      </c>
      <c r="J40" s="65" t="str">
        <f>VLOOKUP(H40,PELIGROS!A$2:G$445,3,0)</f>
        <v xml:space="preserve">Lesiones osteomusculares, lesiones osteoarticulares
</v>
      </c>
      <c r="K40" s="67" t="s">
        <v>1198</v>
      </c>
      <c r="L40" s="65" t="str">
        <f>VLOOKUP(H40,PELIGROS!A$2:G$445,4,0)</f>
        <v>Inspecciones planeadas e inspecciones no planeadas, procedimientos de programas de seguridad y salud en el trabajo</v>
      </c>
      <c r="M40" s="65" t="str">
        <f>VLOOKUP(H40,PELIGROS!A$2:G$445,5,0)</f>
        <v>PVE Biomecánico, programa pausas activas, exámenes periódicos, recomendaciones, control de posturas</v>
      </c>
      <c r="N40" s="67">
        <v>2</v>
      </c>
      <c r="O40" s="68">
        <v>2</v>
      </c>
      <c r="P40" s="68">
        <v>25</v>
      </c>
      <c r="Q40" s="68">
        <f t="shared" si="5"/>
        <v>4</v>
      </c>
      <c r="R40" s="68">
        <f t="shared" si="6"/>
        <v>100</v>
      </c>
      <c r="S40" s="66" t="str">
        <f t="shared" si="7"/>
        <v>B-4</v>
      </c>
      <c r="T40" s="69" t="str">
        <f t="shared" si="0"/>
        <v>III</v>
      </c>
      <c r="U40" s="69" t="str">
        <f t="shared" si="8"/>
        <v>Mejorable</v>
      </c>
      <c r="V40" s="145"/>
      <c r="W40" s="65" t="str">
        <f>VLOOKUP(H40,PELIGROS!A$2:G$445,6,0)</f>
        <v>Enfermedades Osteomusculares</v>
      </c>
      <c r="X40" s="70"/>
      <c r="Y40" s="70"/>
      <c r="Z40" s="70"/>
      <c r="AA40" s="71"/>
      <c r="AB40" s="71" t="str">
        <f>VLOOKUP(H40,PELIGROS!A$2:G$445,7,0)</f>
        <v>Prevención en lesiones osteomusculares, líderes de pausas activas</v>
      </c>
      <c r="AC40" s="136" t="s">
        <v>1208</v>
      </c>
      <c r="AD40" s="120"/>
    </row>
    <row r="41" spans="1:30" ht="51">
      <c r="A41" s="139"/>
      <c r="B41" s="139"/>
      <c r="C41" s="120"/>
      <c r="D41" s="123"/>
      <c r="E41" s="142"/>
      <c r="F41" s="142"/>
      <c r="G41" s="65" t="str">
        <f>VLOOKUP(H41,PELIGROS!A$1:G$445,2,0)</f>
        <v>Carga de un peso mayor al recomendado</v>
      </c>
      <c r="H41" s="66" t="s">
        <v>486</v>
      </c>
      <c r="I41" s="66" t="s">
        <v>1224</v>
      </c>
      <c r="J41" s="65" t="str">
        <f>VLOOKUP(H41,PELIGROS!A$2:G$445,3,0)</f>
        <v>Lesiones osteomusculares, lesiones osteoarticulares</v>
      </c>
      <c r="K41" s="67" t="s">
        <v>1198</v>
      </c>
      <c r="L41" s="65" t="str">
        <f>VLOOKUP(H41,PELIGROS!A$2:G$445,4,0)</f>
        <v>Inspecciones planeadas e inspecciones no planeadas, procedimientos de programas de seguridad y salud en el trabajo</v>
      </c>
      <c r="M41" s="65" t="str">
        <f>VLOOKUP(H41,PELIGROS!A$2:G$445,5,0)</f>
        <v>PVE Biomecánico, programa pausas activas, exámenes periódicos, recomendaciones, control de posturas</v>
      </c>
      <c r="N41" s="67">
        <v>2</v>
      </c>
      <c r="O41" s="68">
        <v>2</v>
      </c>
      <c r="P41" s="68">
        <v>25</v>
      </c>
      <c r="Q41" s="68">
        <f t="shared" si="5"/>
        <v>4</v>
      </c>
      <c r="R41" s="68">
        <f t="shared" si="6"/>
        <v>100</v>
      </c>
      <c r="S41" s="66" t="str">
        <f t="shared" si="7"/>
        <v>B-4</v>
      </c>
      <c r="T41" s="69" t="str">
        <f t="shared" si="0"/>
        <v>III</v>
      </c>
      <c r="U41" s="69" t="str">
        <f t="shared" si="8"/>
        <v>Mejorable</v>
      </c>
      <c r="V41" s="145"/>
      <c r="W41" s="65" t="str">
        <f>VLOOKUP(H41,PELIGROS!A$2:G$445,6,0)</f>
        <v>Enfermedades del sistema osteomuscular</v>
      </c>
      <c r="X41" s="70"/>
      <c r="Y41" s="70"/>
      <c r="Z41" s="70"/>
      <c r="AA41" s="71"/>
      <c r="AB41" s="71" t="str">
        <f>VLOOKUP(H41,PELIGROS!A$2:G$445,7,0)</f>
        <v>Prevención en lesiones osteomusculares, Líderes en pausas activas</v>
      </c>
      <c r="AC41" s="136"/>
      <c r="AD41" s="120"/>
    </row>
    <row r="42" spans="1:30" ht="63.75">
      <c r="A42" s="139"/>
      <c r="B42" s="139"/>
      <c r="C42" s="120"/>
      <c r="D42" s="123"/>
      <c r="E42" s="142"/>
      <c r="F42" s="142"/>
      <c r="G42" s="65" t="str">
        <f>VLOOKUP(H42,PELIGROS!A$1:G$445,2,0)</f>
        <v>Atropellamiento, Envestir</v>
      </c>
      <c r="H42" s="66" t="s">
        <v>1187</v>
      </c>
      <c r="I42" s="66" t="s">
        <v>1225</v>
      </c>
      <c r="J42" s="65" t="str">
        <f>VLOOKUP(H42,PELIGROS!A$2:G$445,3,0)</f>
        <v>Lesiones, pérdidas materiales, muerte</v>
      </c>
      <c r="K42" s="67" t="s">
        <v>1198</v>
      </c>
      <c r="L42" s="65" t="str">
        <f>VLOOKUP(H42,PELIGROS!A$2:G$445,4,0)</f>
        <v>Inspecciones planeadas e inspecciones no planeadas, procedimientos de programas de seguridad y salud en el trabajo</v>
      </c>
      <c r="M42" s="65" t="str">
        <f>VLOOKUP(H42,PELIGROS!A$2:G$445,5,0)</f>
        <v>Programa de seguridad vial, señalización</v>
      </c>
      <c r="N42" s="67">
        <v>2</v>
      </c>
      <c r="O42" s="68">
        <v>1</v>
      </c>
      <c r="P42" s="68">
        <v>60</v>
      </c>
      <c r="Q42" s="68">
        <f t="shared" si="5"/>
        <v>2</v>
      </c>
      <c r="R42" s="68">
        <f t="shared" si="6"/>
        <v>120</v>
      </c>
      <c r="S42" s="66" t="str">
        <f t="shared" si="7"/>
        <v>B-2</v>
      </c>
      <c r="T42" s="69" t="str">
        <f t="shared" si="0"/>
        <v>III</v>
      </c>
      <c r="U42" s="69" t="str">
        <f t="shared" si="8"/>
        <v>Mejorable</v>
      </c>
      <c r="V42" s="145"/>
      <c r="W42" s="65" t="str">
        <f>VLOOKUP(H42,PELIGROS!A$2:G$445,6,0)</f>
        <v>Muerte</v>
      </c>
      <c r="X42" s="70"/>
      <c r="Y42" s="70"/>
      <c r="Z42" s="70"/>
      <c r="AA42" s="71"/>
      <c r="AB42" s="71" t="str">
        <f>VLOOKUP(H42,PELIGROS!A$2:G$445,7,0)</f>
        <v>Seguridad vial y manejo defensivo, aseguramiento de áreas de trabajo</v>
      </c>
      <c r="AC42" s="70" t="s">
        <v>1209</v>
      </c>
      <c r="AD42" s="120"/>
    </row>
    <row r="43" spans="1:30" ht="76.5">
      <c r="A43" s="139"/>
      <c r="B43" s="139"/>
      <c r="C43" s="120"/>
      <c r="D43" s="123"/>
      <c r="E43" s="142"/>
      <c r="F43" s="142"/>
      <c r="G43" s="65" t="str">
        <f>VLOOKUP(H43,PELIGROS!A$1:G$445,2,0)</f>
        <v>Inadecuadas conexiones eléctricas-saturación en tomas de energía</v>
      </c>
      <c r="H43" s="66" t="s">
        <v>566</v>
      </c>
      <c r="I43" s="66" t="s">
        <v>1225</v>
      </c>
      <c r="J43" s="65" t="str">
        <f>VLOOKUP(H43,PELIGROS!A$2:G$445,3,0)</f>
        <v>Quemaduras, electrocución, muerte</v>
      </c>
      <c r="K43" s="67" t="s">
        <v>1198</v>
      </c>
      <c r="L43" s="65" t="str">
        <f>VLOOKUP(H43,PELIGROS!A$2:G$445,4,0)</f>
        <v>Inspecciones planeadas e inspecciones no planeadas, procedimientos de programas de seguridad y salud en el trabajo</v>
      </c>
      <c r="M43" s="65" t="str">
        <f>VLOOKUP(H43,PELIGROS!A$2:G$445,5,0)</f>
        <v>E.P.P. Bota dieléctrica, Casco dieléctrico</v>
      </c>
      <c r="N43" s="67">
        <v>2</v>
      </c>
      <c r="O43" s="68">
        <v>2</v>
      </c>
      <c r="P43" s="68">
        <v>25</v>
      </c>
      <c r="Q43" s="68">
        <f t="shared" si="5"/>
        <v>4</v>
      </c>
      <c r="R43" s="68">
        <f t="shared" si="6"/>
        <v>100</v>
      </c>
      <c r="S43" s="66" t="str">
        <f t="shared" si="7"/>
        <v>B-4</v>
      </c>
      <c r="T43" s="69" t="str">
        <f t="shared" si="0"/>
        <v>III</v>
      </c>
      <c r="U43" s="69" t="str">
        <f t="shared" si="8"/>
        <v>Mejorable</v>
      </c>
      <c r="V43" s="145"/>
      <c r="W43" s="65" t="str">
        <f>VLOOKUP(H43,PELIGROS!A$2:G$445,6,0)</f>
        <v>Muerte</v>
      </c>
      <c r="X43" s="70"/>
      <c r="Y43" s="70"/>
      <c r="Z43" s="70"/>
      <c r="AA43" s="71"/>
      <c r="AB43" s="71" t="str">
        <f>VLOOKUP(H43,PELIGROS!A$2:G$445,7,0)</f>
        <v>Uso y manejo adecuado de E.P.P., actos y condiciones inseguras</v>
      </c>
      <c r="AC43" s="70" t="s">
        <v>1210</v>
      </c>
      <c r="AD43" s="120"/>
    </row>
    <row r="44" spans="1:30" ht="127.5">
      <c r="A44" s="139"/>
      <c r="B44" s="139"/>
      <c r="C44" s="120"/>
      <c r="D44" s="123"/>
      <c r="E44" s="142"/>
      <c r="F44" s="142"/>
      <c r="G44" s="65" t="str">
        <f>VLOOKUP(H44,PELIGROS!A$1:G$445,2,0)</f>
        <v>Herramientas Manuales</v>
      </c>
      <c r="H44" s="66" t="s">
        <v>606</v>
      </c>
      <c r="I44" s="66" t="s">
        <v>1225</v>
      </c>
      <c r="J44" s="65" t="str">
        <f>VLOOKUP(H44,PELIGROS!A$2:G$445,3,0)</f>
        <v>Quemaduras, contusiones y lesiones</v>
      </c>
      <c r="K44" s="67" t="s">
        <v>1198</v>
      </c>
      <c r="L44" s="65" t="str">
        <f>VLOOKUP(H44,PELIGROS!A$2:G$445,4,0)</f>
        <v>Inspecciones planeadas e inspecciones no planeadas, procedimientos de programas de seguridad y salud en el trabajo</v>
      </c>
      <c r="M44" s="65" t="str">
        <f>VLOOKUP(H44,PELIGROS!A$2:G$445,5,0)</f>
        <v>E.P.P.</v>
      </c>
      <c r="N44" s="67">
        <v>2</v>
      </c>
      <c r="O44" s="68">
        <v>2</v>
      </c>
      <c r="P44" s="68">
        <v>25</v>
      </c>
      <c r="Q44" s="68">
        <f t="shared" si="5"/>
        <v>4</v>
      </c>
      <c r="R44" s="68">
        <f t="shared" si="6"/>
        <v>100</v>
      </c>
      <c r="S44" s="66" t="str">
        <f t="shared" si="7"/>
        <v>B-4</v>
      </c>
      <c r="T44" s="69" t="str">
        <f t="shared" si="0"/>
        <v>III</v>
      </c>
      <c r="U44" s="69" t="str">
        <f t="shared" si="8"/>
        <v>Mejorable</v>
      </c>
      <c r="V44" s="145"/>
      <c r="W44" s="65" t="str">
        <f>VLOOKUP(H44,PELIGROS!A$2:G$445,6,0)</f>
        <v>Amputación</v>
      </c>
      <c r="X44" s="70"/>
      <c r="Y44" s="70"/>
      <c r="Z44" s="70"/>
      <c r="AA44" s="71"/>
      <c r="AB44" s="71" t="str">
        <f>VLOOKUP(H44,PELIGROS!A$2:G$445,7,0)</f>
        <v xml:space="preserve">
Uso y manejo adecuado de E.P.P., uso y manejo adecuado de herramientas manuales y/o máqinas y equipos</v>
      </c>
      <c r="AC44" s="70" t="s">
        <v>1211</v>
      </c>
      <c r="AD44" s="120"/>
    </row>
    <row r="45" spans="1:30" ht="63.75">
      <c r="A45" s="139"/>
      <c r="B45" s="139"/>
      <c r="C45" s="120"/>
      <c r="D45" s="123"/>
      <c r="E45" s="142"/>
      <c r="F45" s="142"/>
      <c r="G45" s="65" t="str">
        <f>VLOOKUP(H45,PELIGROS!A$1:G$445,2,0)</f>
        <v>Atraco, golpiza, atentados y secuestrados</v>
      </c>
      <c r="H45" s="66" t="s">
        <v>57</v>
      </c>
      <c r="I45" s="66" t="s">
        <v>1225</v>
      </c>
      <c r="J45" s="65" t="str">
        <f>VLOOKUP(H45,PELIGROS!A$2:G$445,3,0)</f>
        <v>Estrés, golpes, Secuestros</v>
      </c>
      <c r="K45" s="67" t="s">
        <v>1198</v>
      </c>
      <c r="L45" s="65" t="str">
        <f>VLOOKUP(H45,PELIGROS!A$2:G$445,4,0)</f>
        <v>Inspecciones planeadas e inspecciones no planeadas, procedimientos de programas de seguridad y salud en el trabajo</v>
      </c>
      <c r="M45" s="65" t="str">
        <f>VLOOKUP(H45,PELIGROS!A$2:G$445,5,0)</f>
        <v xml:space="preserve">Uniformes Corporativos, Caquetas corporativas, Carnetización
</v>
      </c>
      <c r="N45" s="67">
        <v>2</v>
      </c>
      <c r="O45" s="68">
        <v>1</v>
      </c>
      <c r="P45" s="68">
        <v>60</v>
      </c>
      <c r="Q45" s="68">
        <f t="shared" si="5"/>
        <v>2</v>
      </c>
      <c r="R45" s="68">
        <f t="shared" si="6"/>
        <v>120</v>
      </c>
      <c r="S45" s="66" t="str">
        <f t="shared" si="7"/>
        <v>B-2</v>
      </c>
      <c r="T45" s="69" t="str">
        <f t="shared" si="0"/>
        <v>III</v>
      </c>
      <c r="U45" s="69" t="str">
        <f t="shared" si="8"/>
        <v>Mejorable</v>
      </c>
      <c r="V45" s="145"/>
      <c r="W45" s="65" t="str">
        <f>VLOOKUP(H45,PELIGROS!A$2:G$445,6,0)</f>
        <v>Secuestros</v>
      </c>
      <c r="X45" s="70"/>
      <c r="Y45" s="70"/>
      <c r="Z45" s="70"/>
      <c r="AA45" s="71"/>
      <c r="AB45" s="71" t="str">
        <f>VLOOKUP(H45,PELIGROS!A$2:G$445,7,0)</f>
        <v>N/A</v>
      </c>
      <c r="AC45" s="70" t="s">
        <v>1212</v>
      </c>
      <c r="AD45" s="120"/>
    </row>
    <row r="46" spans="1:30" ht="89.25">
      <c r="A46" s="139"/>
      <c r="B46" s="139"/>
      <c r="C46" s="120"/>
      <c r="D46" s="123"/>
      <c r="E46" s="142"/>
      <c r="F46" s="142"/>
      <c r="G46" s="65" t="str">
        <f>VLOOKUP(H46,PELIGROS!A$1:G$445,2,0)</f>
        <v>MANTENIMIENTO DE PUENTE GRUAS, LIMPIEZA DE CANALES, MANTENIMIENTO DE INSTALACIONES LOCATIVAS, MANTENIMIENTO Y REPARACIÓN DE POZOS</v>
      </c>
      <c r="H46" s="66" t="s">
        <v>624</v>
      </c>
      <c r="I46" s="66" t="s">
        <v>1225</v>
      </c>
      <c r="J46" s="65" t="str">
        <f>VLOOKUP(H46,PELIGROS!A$2:G$445,3,0)</f>
        <v>LESIONES, FRACTURAS, MUERTE</v>
      </c>
      <c r="K46" s="67" t="s">
        <v>1198</v>
      </c>
      <c r="L46" s="65" t="str">
        <f>VLOOKUP(H46,PELIGROS!A$2:G$445,4,0)</f>
        <v>Inspecciones planeadas e inspecciones no planeadas, procedimientos de programas de seguridad y salud en el trabajo</v>
      </c>
      <c r="M46" s="65" t="str">
        <f>VLOOKUP(H46,PELIGROS!A$2:G$445,5,0)</f>
        <v>EPP</v>
      </c>
      <c r="N46" s="67">
        <v>2</v>
      </c>
      <c r="O46" s="68">
        <v>2</v>
      </c>
      <c r="P46" s="68">
        <v>60</v>
      </c>
      <c r="Q46" s="68">
        <f t="shared" si="5"/>
        <v>4</v>
      </c>
      <c r="R46" s="68">
        <f t="shared" si="6"/>
        <v>240</v>
      </c>
      <c r="S46" s="66" t="str">
        <f t="shared" si="7"/>
        <v>B-4</v>
      </c>
      <c r="T46" s="69" t="str">
        <f t="shared" si="0"/>
        <v>II</v>
      </c>
      <c r="U46" s="69" t="str">
        <f t="shared" si="8"/>
        <v>No Aceptable o Aceptable Con Control Especifico</v>
      </c>
      <c r="V46" s="145"/>
      <c r="W46" s="65" t="str">
        <f>VLOOKUP(H46,PELIGROS!A$2:G$445,6,0)</f>
        <v>MUERTE</v>
      </c>
      <c r="X46" s="70"/>
      <c r="Y46" s="70"/>
      <c r="Z46" s="70"/>
      <c r="AA46" s="71"/>
      <c r="AB46" s="71" t="str">
        <f>VLOOKUP(H46,PELIGROS!A$2:G$445,7,0)</f>
        <v>CERTIFICACIÓN Y/O ENTRENAMIENTO EN TRABAJO SEGURO EN ALTURAS; DILGENCIAMIENTO DE PERMISO DE TRABAJO; USO Y MANEJO ADECUADO DE E.P.P.; ARME Y DESARME DE ANDAMIOS</v>
      </c>
      <c r="AC46" s="70" t="s">
        <v>32</v>
      </c>
      <c r="AD46" s="120"/>
    </row>
    <row r="47" spans="1:30" ht="51">
      <c r="A47" s="139"/>
      <c r="B47" s="139"/>
      <c r="C47" s="120"/>
      <c r="D47" s="123"/>
      <c r="E47" s="142"/>
      <c r="F47" s="142"/>
      <c r="G47" s="65" t="str">
        <f>VLOOKUP(H47,PELIGROS!A$1:G$445,2,0)</f>
        <v>LLUVIAS, GRANIZADA, HELADAS</v>
      </c>
      <c r="H47" s="66" t="s">
        <v>86</v>
      </c>
      <c r="I47" s="66" t="s">
        <v>1226</v>
      </c>
      <c r="J47" s="65" t="str">
        <f>VLOOKUP(H47,PELIGROS!A$2:G$445,3,0)</f>
        <v>DERRUMBES, HIPOTERMIA, DAÑO EN INSTALACIONES</v>
      </c>
      <c r="K47" s="67" t="s">
        <v>1198</v>
      </c>
      <c r="L47" s="65" t="str">
        <f>VLOOKUP(H47,PELIGROS!A$2:G$445,4,0)</f>
        <v>Inspecciones planeadas e inspecciones no planeadas, procedimientos de programas de seguridad y salud en el trabajo</v>
      </c>
      <c r="M47" s="65" t="str">
        <f>VLOOKUP(H47,PELIGROS!A$2:G$445,5,0)</f>
        <v>BRIGADAS DE EMERGENCIAS</v>
      </c>
      <c r="N47" s="67">
        <v>2</v>
      </c>
      <c r="O47" s="68">
        <v>1</v>
      </c>
      <c r="P47" s="68">
        <v>100</v>
      </c>
      <c r="Q47" s="68">
        <f t="shared" si="5"/>
        <v>2</v>
      </c>
      <c r="R47" s="68">
        <f t="shared" si="6"/>
        <v>200</v>
      </c>
      <c r="S47" s="66" t="str">
        <f t="shared" si="7"/>
        <v>B-2</v>
      </c>
      <c r="T47" s="69" t="str">
        <f t="shared" si="0"/>
        <v>II</v>
      </c>
      <c r="U47" s="69" t="str">
        <f t="shared" si="8"/>
        <v>No Aceptable o Aceptable Con Control Especifico</v>
      </c>
      <c r="V47" s="145"/>
      <c r="W47" s="65" t="str">
        <f>VLOOKUP(H47,PELIGROS!A$2:G$445,6,0)</f>
        <v>MUERTE</v>
      </c>
      <c r="X47" s="70"/>
      <c r="Y47" s="70"/>
      <c r="Z47" s="70"/>
      <c r="AA47" s="71"/>
      <c r="AB47" s="71" t="str">
        <f>VLOOKUP(H47,PELIGROS!A$2:G$445,7,0)</f>
        <v>ENTRENAMIENTO DE LA BRIGADA; DIVULGACIÓN DE PLAN DE EMERGENCIA</v>
      </c>
      <c r="AC47" s="136" t="s">
        <v>1213</v>
      </c>
      <c r="AD47" s="120"/>
    </row>
    <row r="48" spans="1:30" ht="51.75" thickBot="1">
      <c r="A48" s="140"/>
      <c r="B48" s="140"/>
      <c r="C48" s="121"/>
      <c r="D48" s="124"/>
      <c r="E48" s="143"/>
      <c r="F48" s="143"/>
      <c r="G48" s="73" t="str">
        <f>VLOOKUP(H48,PELIGROS!A$1:G$445,2,0)</f>
        <v>SISMOS, INCENDIOS, INUNDACIONES, TERREMOTOS, VENDAVALES, DERRUMBE</v>
      </c>
      <c r="H48" s="74" t="s">
        <v>62</v>
      </c>
      <c r="I48" s="74" t="s">
        <v>1226</v>
      </c>
      <c r="J48" s="73" t="str">
        <f>VLOOKUP(H48,PELIGROS!A$2:G$445,3,0)</f>
        <v>SISMOS, INCENDIOS, INUNDACIONES, TERREMOTOS, VENDAVALES</v>
      </c>
      <c r="K48" s="75" t="s">
        <v>1198</v>
      </c>
      <c r="L48" s="73" t="str">
        <f>VLOOKUP(H48,PELIGROS!A$2:G$445,4,0)</f>
        <v>Inspecciones planeadas e inspecciones no planeadas, procedimientos de programas de seguridad y salud en el trabajo</v>
      </c>
      <c r="M48" s="73" t="str">
        <f>VLOOKUP(H48,PELIGROS!A$2:G$445,5,0)</f>
        <v>BRIGADAS DE EMERGENCIAS</v>
      </c>
      <c r="N48" s="75">
        <v>2</v>
      </c>
      <c r="O48" s="76">
        <v>1</v>
      </c>
      <c r="P48" s="76">
        <v>100</v>
      </c>
      <c r="Q48" s="76">
        <f t="shared" si="5"/>
        <v>2</v>
      </c>
      <c r="R48" s="76">
        <f t="shared" si="6"/>
        <v>200</v>
      </c>
      <c r="S48" s="74" t="str">
        <f t="shared" si="7"/>
        <v>B-2</v>
      </c>
      <c r="T48" s="77" t="str">
        <f t="shared" si="0"/>
        <v>II</v>
      </c>
      <c r="U48" s="77" t="str">
        <f t="shared" si="8"/>
        <v>No Aceptable o Aceptable Con Control Especifico</v>
      </c>
      <c r="V48" s="146"/>
      <c r="W48" s="73" t="str">
        <f>VLOOKUP(H48,PELIGROS!A$2:G$445,6,0)</f>
        <v>MUERTE</v>
      </c>
      <c r="X48" s="78"/>
      <c r="Y48" s="78"/>
      <c r="Z48" s="78"/>
      <c r="AA48" s="79"/>
      <c r="AB48" s="79" t="str">
        <f>VLOOKUP(H48,PELIGROS!A$2:G$445,7,0)</f>
        <v>ENTRENAMIENTO DE LA BRIGADA; DIVULGACIÓN DE PLAN DE EMERGENCIA</v>
      </c>
      <c r="AC48" s="137"/>
      <c r="AD48" s="121"/>
    </row>
    <row r="50" spans="1:7" ht="13.5" thickBot="1"/>
    <row r="51" spans="1:7" ht="15.75" customHeight="1" thickBot="1">
      <c r="A51" s="107" t="s">
        <v>1193</v>
      </c>
      <c r="B51" s="107"/>
      <c r="C51" s="107"/>
      <c r="D51" s="107"/>
      <c r="E51" s="107"/>
      <c r="F51" s="107"/>
      <c r="G51" s="107"/>
    </row>
    <row r="52" spans="1:7" ht="15.75" customHeight="1" thickBot="1">
      <c r="A52" s="99" t="s">
        <v>1194</v>
      </c>
      <c r="B52" s="99"/>
      <c r="C52" s="99"/>
      <c r="D52" s="108" t="s">
        <v>1195</v>
      </c>
      <c r="E52" s="108"/>
      <c r="F52" s="108"/>
      <c r="G52" s="108"/>
    </row>
    <row r="53" spans="1:7" ht="15.75" customHeight="1">
      <c r="A53" s="96"/>
      <c r="B53" s="97"/>
      <c r="C53" s="98"/>
      <c r="D53" s="109"/>
      <c r="E53" s="109"/>
      <c r="F53" s="109"/>
      <c r="G53" s="109"/>
    </row>
    <row r="54" spans="1:7" ht="15.75" customHeight="1">
      <c r="A54" s="125"/>
      <c r="B54" s="126"/>
      <c r="C54" s="127"/>
      <c r="D54" s="106"/>
      <c r="E54" s="106"/>
      <c r="F54" s="106"/>
      <c r="G54" s="106"/>
    </row>
    <row r="55" spans="1:7" ht="15" customHeight="1">
      <c r="A55" s="125"/>
      <c r="B55" s="126"/>
      <c r="C55" s="127"/>
      <c r="D55" s="106"/>
      <c r="E55" s="106"/>
      <c r="F55" s="106"/>
      <c r="G55" s="106"/>
    </row>
    <row r="56" spans="1:7" ht="15" customHeight="1">
      <c r="A56" s="125"/>
      <c r="B56" s="126"/>
      <c r="C56" s="127"/>
      <c r="D56" s="106"/>
      <c r="E56" s="106"/>
      <c r="F56" s="106"/>
      <c r="G56" s="106"/>
    </row>
    <row r="57" spans="1:7" ht="15" customHeight="1">
      <c r="A57" s="125"/>
      <c r="B57" s="126"/>
      <c r="C57" s="127"/>
      <c r="D57" s="106"/>
      <c r="E57" s="106"/>
      <c r="F57" s="106"/>
      <c r="G57" s="106"/>
    </row>
    <row r="58" spans="1:7" ht="15" customHeight="1">
      <c r="A58" s="125"/>
      <c r="B58" s="126"/>
      <c r="C58" s="127"/>
      <c r="D58" s="106"/>
      <c r="E58" s="106"/>
      <c r="F58" s="106"/>
      <c r="G58" s="106"/>
    </row>
    <row r="59" spans="1:7" ht="15" customHeight="1">
      <c r="A59" s="125"/>
      <c r="B59" s="126"/>
      <c r="C59" s="127"/>
      <c r="D59" s="106"/>
      <c r="E59" s="106"/>
      <c r="F59" s="106"/>
      <c r="G59" s="106"/>
    </row>
    <row r="60" spans="1:7" ht="15" customHeight="1">
      <c r="A60" s="125"/>
      <c r="B60" s="126"/>
      <c r="C60" s="127"/>
      <c r="D60" s="106"/>
      <c r="E60" s="106"/>
      <c r="F60" s="106"/>
      <c r="G60" s="106"/>
    </row>
    <row r="61" spans="1:7" ht="15.75" customHeight="1" thickBot="1">
      <c r="A61" s="128"/>
      <c r="B61" s="129"/>
      <c r="C61" s="130"/>
      <c r="D61" s="131"/>
      <c r="E61" s="131"/>
      <c r="F61" s="131"/>
      <c r="G61" s="131"/>
    </row>
  </sheetData>
  <mergeCells count="55">
    <mergeCell ref="B11:B48"/>
    <mergeCell ref="A11:A48"/>
    <mergeCell ref="E30:E48"/>
    <mergeCell ref="F30:F48"/>
    <mergeCell ref="V30:V48"/>
    <mergeCell ref="V11:V29"/>
    <mergeCell ref="AC30:AC32"/>
    <mergeCell ref="AD30:AD48"/>
    <mergeCell ref="AC38:AC39"/>
    <mergeCell ref="AC40:AC41"/>
    <mergeCell ref="AC47:AC48"/>
    <mergeCell ref="AC11:AC13"/>
    <mergeCell ref="AD11:AD29"/>
    <mergeCell ref="AC19:AC20"/>
    <mergeCell ref="AC21:AC22"/>
    <mergeCell ref="AC28:AC29"/>
    <mergeCell ref="D61:G61"/>
    <mergeCell ref="D57:G57"/>
    <mergeCell ref="D58:G58"/>
    <mergeCell ref="D59:G59"/>
    <mergeCell ref="D60:G60"/>
    <mergeCell ref="A59:C59"/>
    <mergeCell ref="A60:C60"/>
    <mergeCell ref="A61:C61"/>
    <mergeCell ref="A54:C54"/>
    <mergeCell ref="A55:C55"/>
    <mergeCell ref="A56:C56"/>
    <mergeCell ref="A57:C57"/>
    <mergeCell ref="A58:C58"/>
    <mergeCell ref="A53:C53"/>
    <mergeCell ref="A52:C52"/>
    <mergeCell ref="A8:A10"/>
    <mergeCell ref="B8:B10"/>
    <mergeCell ref="D56:G56"/>
    <mergeCell ref="A51:G51"/>
    <mergeCell ref="D52:G52"/>
    <mergeCell ref="D53:G53"/>
    <mergeCell ref="D54:G54"/>
    <mergeCell ref="D55:G55"/>
    <mergeCell ref="C11:C29"/>
    <mergeCell ref="D11:D29"/>
    <mergeCell ref="E11:E29"/>
    <mergeCell ref="F11:F29"/>
    <mergeCell ref="C30:C48"/>
    <mergeCell ref="D30:D48"/>
    <mergeCell ref="X8:AD9"/>
    <mergeCell ref="N8:T9"/>
    <mergeCell ref="E5:G5"/>
    <mergeCell ref="C8:F9"/>
    <mergeCell ref="J8:J10"/>
    <mergeCell ref="K8:M9"/>
    <mergeCell ref="U8:U9"/>
    <mergeCell ref="V8:W9"/>
    <mergeCell ref="H10:I10"/>
    <mergeCell ref="G8:I9"/>
  </mergeCells>
  <conditionalFormatting sqref="U1:U10 U49:U1048576">
    <cfRule type="containsText" dxfId="19" priority="45" operator="containsText" text="No Aceptable o Aceptable con Control Especifico">
      <formula>NOT(ISERROR(SEARCH("No Aceptable o Aceptable con Control Especifico",U1)))</formula>
    </cfRule>
    <cfRule type="containsText" dxfId="18" priority="46" operator="containsText" text="No Aceptable">
      <formula>NOT(ISERROR(SEARCH("No Aceptable",U1)))</formula>
    </cfRule>
    <cfRule type="containsText" dxfId="17" priority="47" operator="containsText" text="No Aceptable o Aceptable con Control Especifico">
      <formula>NOT(ISERROR(SEARCH("No Aceptable o Aceptable con Control Especifico",U1)))</formula>
    </cfRule>
  </conditionalFormatting>
  <conditionalFormatting sqref="T1:T10 T49:T1048576">
    <cfRule type="cellIs" dxfId="16" priority="44" operator="equal">
      <formula>"II"</formula>
    </cfRule>
  </conditionalFormatting>
  <conditionalFormatting sqref="P11:P29">
    <cfRule type="cellIs" priority="18" stopIfTrue="1" operator="equal">
      <formula>"10, 25, 50, 100"</formula>
    </cfRule>
  </conditionalFormatting>
  <conditionalFormatting sqref="T11:T29">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1:U29">
    <cfRule type="cellIs" dxfId="11" priority="12" stopIfTrue="1" operator="equal">
      <formula>"No Aceptable"</formula>
    </cfRule>
    <cfRule type="cellIs" dxfId="10" priority="13" stopIfTrue="1" operator="equal">
      <formula>"Aceptable"</formula>
    </cfRule>
  </conditionalFormatting>
  <conditionalFormatting sqref="U11:U29">
    <cfRule type="cellIs" dxfId="9" priority="11" stopIfTrue="1" operator="equal">
      <formula>"No Aceptable o Aceptable Con Control Especifico"</formula>
    </cfRule>
  </conditionalFormatting>
  <conditionalFormatting sqref="U11:U29">
    <cfRule type="containsText" dxfId="8" priority="10" stopIfTrue="1" operator="containsText" text="Mejorable">
      <formula>NOT(ISERROR(SEARCH("Mejorable",U11)))</formula>
    </cfRule>
  </conditionalFormatting>
  <conditionalFormatting sqref="P30:P48">
    <cfRule type="cellIs" priority="9" stopIfTrue="1" operator="equal">
      <formula>"10, 25, 50, 100"</formula>
    </cfRule>
  </conditionalFormatting>
  <conditionalFormatting sqref="T30:T48">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30:U48">
    <cfRule type="cellIs" dxfId="3" priority="3" stopIfTrue="1" operator="equal">
      <formula>"No Aceptable"</formula>
    </cfRule>
    <cfRule type="cellIs" dxfId="2" priority="4" stopIfTrue="1" operator="equal">
      <formula>"Aceptable"</formula>
    </cfRule>
  </conditionalFormatting>
  <conditionalFormatting sqref="U30:U48">
    <cfRule type="cellIs" dxfId="1" priority="2" stopIfTrue="1" operator="equal">
      <formula>"No Aceptable o Aceptable Con Control Especifico"</formula>
    </cfRule>
  </conditionalFormatting>
  <conditionalFormatting sqref="U30:U48">
    <cfRule type="containsText" dxfId="0" priority="1" stopIfTrue="1" operator="containsText" text="Mejorable">
      <formula>NOT(ISERROR(SEARCH("Mejorable",U30)))</formula>
    </cfRule>
  </conditionalFormatting>
  <dataValidations count="3">
    <dataValidation type="whole" allowBlank="1" showInputMessage="1" showErrorMessage="1" prompt="1 Esporadica (EE)_x000a_2 Ocasional (EO)_x000a_3 Frecuente (EF)_x000a_4 continua (EC)" sqref="O11:O4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8">
      <formula1>10</formula1>
      <formula2>100</formula2>
    </dataValidation>
    <dataValidation type="list" allowBlank="1" showInputMessage="1" showErrorMessage="1" sqref="E30 E11 H11:H48">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2019-06-20T19:33:05Z</dcterms:modified>
</cp:coreProperties>
</file>